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marta\Desktop\"/>
    </mc:Choice>
  </mc:AlternateContent>
  <bookViews>
    <workbookView xWindow="0" yWindow="0" windowWidth="25600" windowHeight="9490" tabRatio="688" firstSheet="4" activeTab="4"/>
  </bookViews>
  <sheets>
    <sheet name="Cover" sheetId="9" r:id="rId1"/>
    <sheet name="Structure" sheetId="5" r:id="rId2"/>
    <sheet name="Milestones" sheetId="15" r:id="rId3"/>
    <sheet name="Deliverables" sheetId="16" r:id="rId4"/>
    <sheet name=" Performance indicators" sheetId="10" r:id="rId5"/>
    <sheet name="Socio-economic" sheetId="11" r:id="rId6"/>
    <sheet name="Timeline" sheetId="13" r:id="rId7"/>
  </sheets>
  <definedNames>
    <definedName name="_xlnm._FilterDatabase" localSheetId="4" hidden="1">' Performance indicators'!$W$1:$W$538</definedName>
    <definedName name="_xlnm._FilterDatabase" localSheetId="3" hidden="1">Deliverables!$A$1:$U$1</definedName>
    <definedName name="_xlnm._FilterDatabase" localSheetId="2" hidden="1">Milestones!$A$1:$X$1</definedName>
    <definedName name="_xlnm.Print_Area" localSheetId="4">' Performance indicators'!$B$1:$T$3</definedName>
    <definedName name="_xlnm.Print_Area" localSheetId="6">Timeline!$B$1:$U$83</definedName>
  </definedNames>
  <calcPr calcId="162913"/>
</workbook>
</file>

<file path=xl/calcChain.xml><?xml version="1.0" encoding="utf-8"?>
<calcChain xmlns="http://schemas.openxmlformats.org/spreadsheetml/2006/main">
  <c r="I322" i="10" l="1"/>
  <c r="Q111" i="10" l="1"/>
  <c r="N112" i="10"/>
  <c r="O112" i="10" s="1"/>
  <c r="P112" i="10" s="1"/>
  <c r="Q112" i="10" s="1"/>
  <c r="L112" i="10"/>
  <c r="K112" i="10"/>
  <c r="I112" i="10"/>
  <c r="H112" i="10"/>
  <c r="S306" i="10" l="1"/>
  <c r="R306" i="10"/>
  <c r="S321" i="10" l="1"/>
  <c r="S309" i="10"/>
  <c r="S308" i="10"/>
  <c r="R192" i="10"/>
  <c r="S192" i="10" s="1"/>
  <c r="S191" i="10"/>
  <c r="R117" i="10"/>
  <c r="S93" i="10"/>
  <c r="S92" i="10"/>
  <c r="S91" i="10"/>
  <c r="S52" i="10"/>
  <c r="D45" i="11" l="1"/>
  <c r="D43" i="11"/>
  <c r="D41" i="11"/>
  <c r="D34" i="11"/>
  <c r="D25" i="11"/>
  <c r="D26" i="11"/>
  <c r="D27" i="11"/>
  <c r="D24" i="11"/>
  <c r="D22" i="11"/>
  <c r="D21" i="11"/>
  <c r="D22" i="10"/>
  <c r="D40" i="11" l="1"/>
  <c r="V129" i="10" l="1"/>
  <c r="R118" i="10" l="1"/>
  <c r="S118" i="10" s="1"/>
  <c r="R145" i="10"/>
  <c r="S145" i="10" s="1"/>
  <c r="R161" i="10"/>
  <c r="S161" i="10" s="1"/>
  <c r="I52" i="10" l="1"/>
  <c r="L309" i="10"/>
  <c r="K309" i="10"/>
  <c r="I309" i="10"/>
  <c r="I308" i="10"/>
  <c r="H308" i="10"/>
  <c r="L308" i="10"/>
  <c r="K308" i="10"/>
  <c r="Q192" i="10"/>
  <c r="P192" i="10"/>
  <c r="R255" i="10"/>
  <c r="S255" i="10" s="1"/>
  <c r="R257" i="10"/>
  <c r="Q257" i="10"/>
  <c r="Q117" i="10" l="1"/>
  <c r="Q145" i="10"/>
  <c r="Q161" i="10"/>
  <c r="Q52" i="10" l="1"/>
  <c r="F52" i="10"/>
  <c r="D20" i="11" l="1"/>
  <c r="D19" i="11"/>
  <c r="D8" i="11"/>
  <c r="D7" i="11"/>
  <c r="P111" i="10" l="1"/>
  <c r="D23" i="11" l="1"/>
  <c r="Q272" i="10" l="1"/>
  <c r="Q118" i="10"/>
  <c r="P118" i="10"/>
  <c r="P145" i="10"/>
  <c r="Q30" i="10"/>
  <c r="P30" i="10"/>
  <c r="P191" i="10" l="1"/>
  <c r="P309" i="10" l="1"/>
  <c r="O309" i="10"/>
  <c r="N309" i="10"/>
  <c r="P257" i="10"/>
  <c r="O118" i="10" l="1"/>
  <c r="P295" i="10" l="1"/>
  <c r="O295" i="10"/>
  <c r="N295" i="10"/>
  <c r="P272" i="10"/>
  <c r="O272" i="10"/>
  <c r="N272" i="10"/>
  <c r="O145" i="10" l="1"/>
  <c r="N145" i="10"/>
  <c r="N171" i="10"/>
  <c r="V181" i="10"/>
  <c r="N118" i="10"/>
  <c r="V182" i="10"/>
  <c r="R171" i="10" l="1"/>
  <c r="S171" i="10" s="1"/>
  <c r="Q171" i="10"/>
  <c r="D18" i="11"/>
  <c r="P171" i="10"/>
  <c r="O171" i="10"/>
  <c r="O192" i="10" l="1"/>
  <c r="N192" i="10"/>
  <c r="M192" i="10"/>
  <c r="O30" i="10" l="1"/>
  <c r="S36" i="16" l="1"/>
  <c r="H27" i="15"/>
  <c r="I27" i="15" s="1"/>
  <c r="L316" i="10" l="1"/>
  <c r="K316" i="10"/>
  <c r="I316" i="10"/>
  <c r="H316" i="10"/>
  <c r="H319" i="10"/>
  <c r="I319" i="10"/>
  <c r="H321" i="10"/>
  <c r="I321" i="10"/>
  <c r="H322" i="10"/>
  <c r="K115" i="10"/>
  <c r="L115" i="10"/>
  <c r="H115" i="10"/>
  <c r="I115" i="10"/>
  <c r="L117" i="10"/>
  <c r="K117" i="10"/>
  <c r="I117" i="10"/>
  <c r="H117" i="10"/>
  <c r="K114" i="10"/>
  <c r="L114" i="10"/>
  <c r="H114" i="10"/>
  <c r="I114" i="10"/>
  <c r="H113" i="10"/>
  <c r="K113" i="10"/>
  <c r="I113" i="10"/>
  <c r="L113" i="10"/>
  <c r="K104" i="10"/>
  <c r="L104" i="10"/>
  <c r="H104" i="10"/>
  <c r="I104" i="10"/>
  <c r="L102" i="10"/>
  <c r="K102" i="10"/>
  <c r="I102" i="10"/>
  <c r="H102" i="10"/>
  <c r="L103" i="10"/>
  <c r="K103" i="10"/>
  <c r="I103" i="10"/>
  <c r="H103" i="10"/>
  <c r="H97" i="10"/>
  <c r="I97" i="10"/>
  <c r="K97" i="10"/>
  <c r="L97" i="10"/>
  <c r="H98" i="10"/>
  <c r="I98" i="10"/>
  <c r="K98" i="10"/>
  <c r="L98" i="10"/>
  <c r="K92" i="10"/>
  <c r="L92" i="10"/>
  <c r="H92" i="10"/>
  <c r="I92" i="10"/>
  <c r="O191" i="10" l="1"/>
  <c r="O257" i="10"/>
  <c r="N30" i="10" l="1"/>
  <c r="L322" i="10" l="1"/>
  <c r="K322" i="10"/>
  <c r="L321" i="10"/>
  <c r="K321" i="10"/>
  <c r="L319" i="10"/>
  <c r="K319" i="10"/>
  <c r="H309" i="10"/>
  <c r="L306" i="10"/>
  <c r="K306" i="10"/>
  <c r="I306" i="10"/>
  <c r="H306" i="10"/>
  <c r="L272" i="10"/>
  <c r="K272" i="10"/>
  <c r="I272" i="10"/>
  <c r="H272" i="10"/>
  <c r="L257" i="10"/>
  <c r="K257" i="10"/>
  <c r="I257" i="10"/>
  <c r="H257" i="10"/>
  <c r="N255" i="10"/>
  <c r="L255" i="10"/>
  <c r="K255" i="10"/>
  <c r="I255" i="10"/>
  <c r="H255" i="10"/>
  <c r="L192" i="10"/>
  <c r="K192" i="10"/>
  <c r="I192" i="10"/>
  <c r="H192" i="10"/>
  <c r="L191" i="10"/>
  <c r="K191" i="10"/>
  <c r="I191" i="10"/>
  <c r="H191" i="10"/>
  <c r="L171" i="10"/>
  <c r="K171" i="10"/>
  <c r="I171" i="10"/>
  <c r="H171" i="10"/>
  <c r="L161" i="10"/>
  <c r="K161" i="10"/>
  <c r="I161" i="10"/>
  <c r="H161" i="10"/>
  <c r="L145" i="10"/>
  <c r="K145" i="10"/>
  <c r="I145" i="10"/>
  <c r="H145" i="10"/>
  <c r="L118" i="10"/>
  <c r="K118" i="10"/>
  <c r="I118" i="10"/>
  <c r="H118" i="10"/>
  <c r="L111" i="10"/>
  <c r="K111" i="10"/>
  <c r="I111" i="10"/>
  <c r="H111" i="10"/>
  <c r="L110" i="10"/>
  <c r="K110" i="10"/>
  <c r="I110" i="10"/>
  <c r="H110" i="10"/>
  <c r="L109" i="10"/>
  <c r="K109" i="10"/>
  <c r="I109" i="10"/>
  <c r="H109" i="10"/>
  <c r="L108" i="10"/>
  <c r="K108" i="10"/>
  <c r="I108" i="10"/>
  <c r="H108" i="10"/>
  <c r="L107" i="10"/>
  <c r="K107" i="10"/>
  <c r="I107" i="10"/>
  <c r="H107" i="10"/>
  <c r="L106" i="10"/>
  <c r="K106" i="10"/>
  <c r="I106" i="10"/>
  <c r="H106" i="10"/>
  <c r="L105" i="10"/>
  <c r="K105" i="10"/>
  <c r="I105" i="10"/>
  <c r="H105" i="10"/>
  <c r="L101" i="10"/>
  <c r="K101" i="10"/>
  <c r="I101" i="10"/>
  <c r="H101" i="10"/>
  <c r="L96" i="10"/>
  <c r="K96" i="10"/>
  <c r="I96" i="10"/>
  <c r="H96" i="10"/>
  <c r="L95" i="10"/>
  <c r="K95" i="10"/>
  <c r="I95" i="10"/>
  <c r="H95" i="10"/>
  <c r="L93" i="10"/>
  <c r="K93" i="10"/>
  <c r="I93" i="10"/>
  <c r="H93" i="10"/>
  <c r="L91" i="10"/>
  <c r="K91" i="10"/>
  <c r="I91" i="10"/>
  <c r="H91" i="10"/>
  <c r="L89" i="10"/>
  <c r="K89" i="10"/>
  <c r="I89" i="10"/>
  <c r="H89" i="10"/>
  <c r="L88" i="10"/>
  <c r="K88" i="10"/>
  <c r="I88" i="10"/>
  <c r="H88" i="10"/>
  <c r="L87" i="10"/>
  <c r="K87" i="10"/>
  <c r="I87" i="10"/>
  <c r="H87" i="10"/>
  <c r="L85" i="10"/>
  <c r="K85" i="10"/>
  <c r="I85" i="10"/>
  <c r="H85" i="10"/>
  <c r="L84" i="10"/>
  <c r="K84" i="10"/>
  <c r="I84" i="10"/>
  <c r="H84" i="10"/>
  <c r="L83" i="10"/>
  <c r="L82" i="10"/>
  <c r="K82" i="10"/>
  <c r="I82" i="10"/>
  <c r="H82" i="10"/>
  <c r="L81" i="10"/>
  <c r="K81" i="10"/>
  <c r="I81" i="10"/>
  <c r="H81" i="10"/>
  <c r="L80" i="10"/>
  <c r="K80" i="10"/>
  <c r="I80" i="10"/>
  <c r="H80" i="10"/>
  <c r="L77" i="10"/>
  <c r="K77" i="10"/>
  <c r="I77" i="10"/>
  <c r="H77" i="10"/>
  <c r="L76" i="10"/>
  <c r="L73" i="10"/>
  <c r="K73" i="10"/>
  <c r="I73" i="10"/>
  <c r="L70" i="10"/>
  <c r="K70" i="10"/>
  <c r="I70" i="10"/>
  <c r="H70" i="10"/>
  <c r="L65" i="10"/>
  <c r="I65" i="10"/>
  <c r="L64" i="10"/>
  <c r="I64" i="10"/>
  <c r="L63" i="10"/>
  <c r="K63" i="10"/>
  <c r="I63" i="10"/>
  <c r="H63" i="10"/>
  <c r="L62" i="10"/>
  <c r="I62" i="10"/>
  <c r="L61" i="10"/>
  <c r="I61" i="10"/>
  <c r="L60" i="10"/>
  <c r="K60" i="10"/>
  <c r="I60" i="10"/>
  <c r="H60" i="10"/>
  <c r="L56" i="10"/>
  <c r="K56" i="10"/>
  <c r="I56" i="10"/>
  <c r="H56" i="10"/>
  <c r="L55" i="10"/>
  <c r="K55" i="10"/>
  <c r="I55" i="10"/>
  <c r="H55" i="10"/>
  <c r="L52" i="10"/>
  <c r="K52" i="10"/>
  <c r="H52" i="10"/>
  <c r="L51" i="10"/>
  <c r="K51" i="10"/>
  <c r="I51" i="10"/>
  <c r="H51" i="10"/>
  <c r="L50" i="10"/>
  <c r="K50" i="10"/>
  <c r="I50" i="10"/>
  <c r="H50" i="10"/>
  <c r="L49" i="10"/>
  <c r="K49" i="10"/>
  <c r="I49" i="10"/>
  <c r="H49" i="10"/>
  <c r="L48" i="10"/>
  <c r="K48" i="10"/>
  <c r="I48" i="10"/>
  <c r="H48" i="10"/>
  <c r="L47" i="10"/>
  <c r="K47" i="10"/>
  <c r="I47" i="10"/>
  <c r="H47" i="10"/>
  <c r="L46" i="10"/>
  <c r="K46" i="10"/>
  <c r="I46" i="10"/>
  <c r="H46" i="10"/>
  <c r="L41" i="10"/>
  <c r="K41" i="10"/>
  <c r="I41" i="10"/>
  <c r="H41" i="10"/>
  <c r="L40" i="10"/>
  <c r="K40" i="10"/>
  <c r="I40" i="10"/>
  <c r="H40" i="10"/>
  <c r="L39" i="10"/>
  <c r="K39" i="10"/>
  <c r="I39" i="10"/>
  <c r="H39" i="10"/>
  <c r="L38" i="10"/>
  <c r="K38" i="10"/>
  <c r="I38" i="10"/>
  <c r="H38" i="10"/>
  <c r="L37" i="10"/>
  <c r="K37" i="10"/>
  <c r="I37" i="10"/>
  <c r="H37" i="10"/>
  <c r="L36" i="10"/>
  <c r="K36" i="10"/>
  <c r="I36" i="10"/>
  <c r="H36" i="10"/>
  <c r="L35" i="10"/>
  <c r="K35" i="10"/>
  <c r="I35" i="10"/>
  <c r="H35" i="10"/>
  <c r="L30" i="10"/>
  <c r="K30" i="10"/>
  <c r="I30" i="10"/>
  <c r="H30" i="10"/>
  <c r="L27" i="10"/>
  <c r="K27" i="10"/>
  <c r="I27" i="10"/>
  <c r="H27" i="10"/>
  <c r="L26" i="10"/>
  <c r="K26" i="10"/>
  <c r="I26" i="10"/>
  <c r="H26" i="10"/>
  <c r="L25" i="10"/>
  <c r="K25" i="10"/>
  <c r="I25" i="10"/>
  <c r="H25" i="10"/>
  <c r="L24" i="10"/>
  <c r="K24" i="10"/>
  <c r="I24" i="10"/>
  <c r="H24" i="10"/>
  <c r="L23" i="10"/>
  <c r="K23" i="10"/>
  <c r="I23" i="10"/>
  <c r="H23" i="10"/>
  <c r="L21" i="10"/>
  <c r="K21" i="10"/>
  <c r="I21" i="10"/>
  <c r="H21" i="10"/>
  <c r="L20" i="10"/>
  <c r="K20" i="10"/>
  <c r="I20" i="10"/>
  <c r="H20" i="10"/>
  <c r="L19" i="10"/>
  <c r="K19" i="10"/>
  <c r="I19" i="10"/>
  <c r="H19" i="10"/>
  <c r="L16" i="10"/>
  <c r="K16" i="10"/>
  <c r="I16" i="10"/>
  <c r="H16" i="10"/>
  <c r="L14" i="10"/>
  <c r="K14" i="10"/>
  <c r="I14" i="10"/>
  <c r="H14" i="10"/>
  <c r="L13" i="10"/>
  <c r="K13" i="10"/>
  <c r="I13" i="10"/>
  <c r="H13" i="10"/>
  <c r="L12" i="10"/>
  <c r="K12" i="10"/>
  <c r="I12" i="10"/>
  <c r="H12" i="10"/>
  <c r="L11" i="10"/>
  <c r="K11" i="10"/>
  <c r="I11" i="10"/>
  <c r="H11" i="10"/>
  <c r="L10" i="10"/>
  <c r="K10" i="10"/>
  <c r="I10" i="10"/>
  <c r="H10" i="10"/>
  <c r="L9" i="10"/>
  <c r="K9" i="10"/>
  <c r="I9" i="10"/>
  <c r="H9" i="10"/>
  <c r="L8" i="10"/>
  <c r="K8" i="10"/>
  <c r="I8" i="10"/>
  <c r="H8" i="10"/>
  <c r="L7" i="10"/>
  <c r="K7" i="10"/>
  <c r="I7" i="10"/>
  <c r="H7" i="10"/>
</calcChain>
</file>

<file path=xl/comments1.xml><?xml version="1.0" encoding="utf-8"?>
<comments xmlns="http://schemas.openxmlformats.org/spreadsheetml/2006/main">
  <authors>
    <author>Marta Almeida</author>
  </authors>
  <commentList>
    <comment ref="Q40" authorId="0" shapeId="0">
      <text>
        <r>
          <rPr>
            <b/>
            <sz val="9"/>
            <color indexed="81"/>
            <rFont val="Tahoma"/>
            <family val="2"/>
          </rPr>
          <t>Children 5-9 - Lisbon</t>
        </r>
      </text>
    </comment>
    <comment ref="R40" authorId="0" shapeId="0">
      <text>
        <r>
          <rPr>
            <b/>
            <sz val="9"/>
            <color indexed="81"/>
            <rFont val="Tahoma"/>
            <family val="2"/>
          </rPr>
          <t>Children 5-9 Porto, Lisbon,Kuopio, Treviso, Athens
Not only the central Municipality</t>
        </r>
      </text>
    </comment>
    <comment ref="E52" authorId="0" shapeId="0">
      <text>
        <r>
          <rPr>
            <b/>
            <sz val="9"/>
            <color indexed="81"/>
            <rFont val="Tahoma"/>
            <family val="2"/>
          </rPr>
          <t>Marta Almeida:</t>
        </r>
        <r>
          <rPr>
            <sz val="9"/>
            <color indexed="81"/>
            <rFont val="Tahoma"/>
            <family val="2"/>
          </rPr>
          <t xml:space="preserve">
1285 (valor considerado inicialmente)</t>
        </r>
      </text>
    </comment>
    <comment ref="G52" authorId="0" shapeId="0">
      <text>
        <r>
          <rPr>
            <b/>
            <sz val="9"/>
            <color indexed="81"/>
            <rFont val="Tahoma"/>
            <family val="2"/>
          </rPr>
          <t>Marta Almeida:</t>
        </r>
        <r>
          <rPr>
            <sz val="9"/>
            <color indexed="81"/>
            <rFont val="Tahoma"/>
            <family val="2"/>
          </rPr>
          <t xml:space="preserve">
753 (valor considerado)</t>
        </r>
      </text>
    </comment>
    <comment ref="J52" authorId="0" shapeId="0">
      <text>
        <r>
          <rPr>
            <b/>
            <sz val="9"/>
            <color indexed="81"/>
            <rFont val="Tahoma"/>
            <family val="2"/>
          </rPr>
          <t>Marta Almeida:</t>
        </r>
        <r>
          <rPr>
            <sz val="9"/>
            <color indexed="81"/>
            <rFont val="Tahoma"/>
            <family val="2"/>
          </rPr>
          <t xml:space="preserve">
257 valor considerado na proposta</t>
        </r>
      </text>
    </comment>
    <comment ref="Q52" authorId="0" shapeId="0">
      <text>
        <r>
          <rPr>
            <b/>
            <sz val="9"/>
            <color indexed="81"/>
            <rFont val="Tahoma"/>
            <family val="2"/>
          </rPr>
          <t>Marta Almeida:</t>
        </r>
        <r>
          <rPr>
            <sz val="9"/>
            <color indexed="81"/>
            <rFont val="Tahoma"/>
            <family val="2"/>
          </rPr>
          <t xml:space="preserve">
considering the reduction in Lisbon
</t>
        </r>
      </text>
    </comment>
    <comment ref="R52" authorId="0" shapeId="0">
      <text>
        <r>
          <rPr>
            <b/>
            <sz val="9"/>
            <color indexed="81"/>
            <rFont val="Tahoma"/>
            <family val="2"/>
          </rPr>
          <t xml:space="preserve">considering the reduction in all cities </t>
        </r>
      </text>
    </comment>
    <comment ref="E308" authorId="0" shapeId="0">
      <text>
        <r>
          <rPr>
            <b/>
            <sz val="9"/>
            <color indexed="81"/>
            <rFont val="Tahoma"/>
            <family val="2"/>
          </rPr>
          <t>Marta Almeida:</t>
        </r>
        <r>
          <rPr>
            <sz val="9"/>
            <color indexed="81"/>
            <rFont val="Tahoma"/>
            <family val="2"/>
          </rPr>
          <t xml:space="preserve">
255.4 (value in the proposal)</t>
        </r>
      </text>
    </comment>
    <comment ref="G308" authorId="0" shapeId="0">
      <text>
        <r>
          <rPr>
            <b/>
            <sz val="9"/>
            <color indexed="81"/>
            <rFont val="Tahoma"/>
            <family val="2"/>
          </rPr>
          <t>154.2</t>
        </r>
      </text>
    </comment>
    <comment ref="J308" authorId="0" shapeId="0">
      <text>
        <r>
          <rPr>
            <b/>
            <sz val="9"/>
            <color indexed="81"/>
            <rFont val="Tahoma"/>
            <family val="2"/>
          </rPr>
          <t>51.1</t>
        </r>
      </text>
    </comment>
  </commentList>
</comments>
</file>

<file path=xl/comments2.xml><?xml version="1.0" encoding="utf-8"?>
<comments xmlns="http://schemas.openxmlformats.org/spreadsheetml/2006/main">
  <authors>
    <author>Nuno Canha</author>
    <author>Marta Almeida</author>
  </authors>
  <commentList>
    <comment ref="D12" authorId="0" shapeId="0">
      <text>
        <r>
          <rPr>
            <sz val="9"/>
            <color indexed="81"/>
            <rFont val="Tahoma"/>
            <family val="2"/>
          </rPr>
          <t>We don't have this info.
This is the overall average value referring to the monthly average values (it is in minutes). In the performance indicators sheet, the value refers to the average of the period under analysis.</t>
        </r>
      </text>
    </comment>
    <comment ref="D16" authorId="1" shapeId="0">
      <text>
        <r>
          <rPr>
            <b/>
            <sz val="9"/>
            <color indexed="81"/>
            <rFont val="Tahoma"/>
            <family val="2"/>
          </rPr>
          <t>5 during the implementation and the last one after the end og the project</t>
        </r>
        <r>
          <rPr>
            <sz val="9"/>
            <color indexed="81"/>
            <rFont val="Tahoma"/>
            <family val="2"/>
          </rPr>
          <t xml:space="preserve">
</t>
        </r>
      </text>
    </comment>
  </commentList>
</comments>
</file>

<file path=xl/sharedStrings.xml><?xml version="1.0" encoding="utf-8"?>
<sst xmlns="http://schemas.openxmlformats.org/spreadsheetml/2006/main" count="1978" uniqueCount="1047">
  <si>
    <t>m1</t>
  </si>
  <si>
    <t>m2</t>
  </si>
  <si>
    <t>m3</t>
  </si>
  <si>
    <t>m5</t>
  </si>
  <si>
    <t>m4</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</si>
  <si>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</si>
  <si>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</si>
  <si>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</si>
  <si>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</si>
  <si>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</si>
  <si>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</si>
  <si>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</si>
  <si>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</si>
  <si>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</si>
  <si>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</si>
  <si>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</si>
  <si>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</si>
  <si>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</si>
  <si>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</si>
  <si>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</si>
  <si>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</si>
  <si>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</si>
  <si>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</si>
  <si>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</si>
  <si>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</si>
  <si>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</si>
  <si>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</si>
  <si>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</si>
  <si>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</si>
  <si>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</si>
  <si>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</si>
  <si>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</si>
  <si>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</si>
  <si>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</si>
  <si>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m36</t>
  </si>
  <si>
    <t>Beneficiary</t>
  </si>
  <si>
    <t>May</t>
  </si>
  <si>
    <t>1. IST</t>
  </si>
  <si>
    <t>●</t>
  </si>
  <si>
    <t>m35</t>
  </si>
  <si>
    <t>IST</t>
  </si>
  <si>
    <t>Deadline</t>
  </si>
  <si>
    <t>A1.1 Meetings with the stakeholders</t>
  </si>
  <si>
    <t>A1.2 Preparation and application of a questionnaire</t>
  </si>
  <si>
    <t>5. UAVR</t>
  </si>
  <si>
    <t>A2.1 Training</t>
  </si>
  <si>
    <t>A2.2 Procurement</t>
  </si>
  <si>
    <t>A2.3 Quality assurance and quality control</t>
  </si>
  <si>
    <t xml:space="preserve">B1.1 Development of the operational platform of the tool </t>
  </si>
  <si>
    <t>B1.2 Incorporation of modules in the tool</t>
  </si>
  <si>
    <t>B6.1 Initial application and testing of the Management Tool in Lisbon</t>
  </si>
  <si>
    <t>B6.2 Application of Management Tool in Athens, Kuopio, Oporto and Venice</t>
  </si>
  <si>
    <t>B6.3 Training of stakeholders and Installation of the Management Tool</t>
  </si>
  <si>
    <t>D1.1 Networking with key stakeholders</t>
  </si>
  <si>
    <t>D1.2 Networking with other projects</t>
  </si>
  <si>
    <t>D2.2 LIFE notice boards</t>
  </si>
  <si>
    <t>D2.3 Dissemination of the project results</t>
  </si>
  <si>
    <t>D2.4 Layman’s Report</t>
  </si>
  <si>
    <t>B1.3 Development of a manual for the management tool utilization</t>
  </si>
  <si>
    <t>m37</t>
  </si>
  <si>
    <t>m38</t>
  </si>
  <si>
    <t>m39</t>
  </si>
  <si>
    <t>m40</t>
  </si>
  <si>
    <t>m41</t>
  </si>
  <si>
    <t>m42</t>
  </si>
  <si>
    <t>m43</t>
  </si>
  <si>
    <t>m44</t>
  </si>
  <si>
    <t>m45</t>
  </si>
  <si>
    <t>NCSR-D</t>
  </si>
  <si>
    <t>UAVR</t>
  </si>
  <si>
    <t>TU-Crete</t>
  </si>
  <si>
    <t>THL</t>
  </si>
  <si>
    <t>Leader</t>
  </si>
  <si>
    <t>Number of the associated action</t>
  </si>
  <si>
    <t>D-B3.1 – Technical report on the setup of the air modelling system</t>
  </si>
  <si>
    <t>B3</t>
  </si>
  <si>
    <t>D-B3.2 – Technical report on the setup of the exposure model (and input data)</t>
  </si>
  <si>
    <t>D-B3.3 - Technical report on the  modelling evaluation exercise (comparison with monitoring data)</t>
  </si>
  <si>
    <t>D-B3.4 - Technical report on the air quality and exposure modelling results for Lisbon</t>
  </si>
  <si>
    <t>D-B6.1 – Technical report on the implementation  of the managment tool in Lisbon</t>
  </si>
  <si>
    <t>B6</t>
  </si>
  <si>
    <t>D-B6.3 – Report of the stakeholders’ training courses</t>
  </si>
  <si>
    <t>D-D2.4 – Proceedings of the international conference</t>
  </si>
  <si>
    <t>D2</t>
  </si>
  <si>
    <t>D-D2.6  - 6 Scientific  publications</t>
  </si>
  <si>
    <t>D-D2.7 – 9 Articles in media</t>
  </si>
  <si>
    <t>D-D2.3 – Promotional material</t>
  </si>
  <si>
    <t>D-D2.5 – Technical guide with project outputs and recommendations</t>
  </si>
  <si>
    <t>D-D2.2 – Notice boards</t>
  </si>
  <si>
    <t>D-D2.1 – LIFE INDEX-AIR website</t>
  </si>
  <si>
    <t>C2</t>
  </si>
  <si>
    <t>D-B7.1 Report with the revision of action plans and measures to improve air quality in terms of PM</t>
  </si>
  <si>
    <t>B7</t>
  </si>
  <si>
    <t>D-B7.2 Five independent documents with guidelines for action plans formulation for Lisbon, Oporto, Athens, Kuopio and Venice</t>
  </si>
  <si>
    <t>D-B2.1 – Technical report on time activity patterns</t>
  </si>
  <si>
    <t>B2</t>
  </si>
  <si>
    <t>D-B2.2 – Technical report on PM chemical characterization in different micro-environments and sources identification</t>
  </si>
  <si>
    <t>D-B5.1 – Technical report on environmental burden of disease</t>
  </si>
  <si>
    <t>B5</t>
  </si>
  <si>
    <t>C1</t>
  </si>
  <si>
    <t>D-A2.1 – Technical guide</t>
  </si>
  <si>
    <t>A2</t>
  </si>
  <si>
    <t>D-E1.1 Contingency plan</t>
  </si>
  <si>
    <t>E1</t>
  </si>
  <si>
    <t>D-E1.2 Financial reports</t>
  </si>
  <si>
    <t>D1</t>
  </si>
  <si>
    <t>D-D1.1 – Minutes of the 1st working meetings with stakeholders</t>
  </si>
  <si>
    <t>D-D1.4 – Minutes of the 2nd meetings with stakeholders</t>
  </si>
  <si>
    <t>D-D1.2 – Minutes of the expert meeting</t>
  </si>
  <si>
    <t>D-A1.2 - Report on questionnaire results</t>
  </si>
  <si>
    <t>A1</t>
  </si>
  <si>
    <t>D-A1.1 - Report on stakeholders consultation</t>
  </si>
  <si>
    <t>D-E2.1 Monitoring protocol</t>
  </si>
  <si>
    <t>E2</t>
  </si>
  <si>
    <t>D-B1.2 – Manual for the management tool utilization (book and video)</t>
  </si>
  <si>
    <t>B1</t>
  </si>
  <si>
    <t>D-B1.1 – LIFE INDEX-AIR management tool</t>
  </si>
  <si>
    <t>D-B4.1 – OP module for dose calculations</t>
  </si>
  <si>
    <t>B4</t>
  </si>
  <si>
    <t>D-B4.2 – Technical report on  dose calculations for children</t>
  </si>
  <si>
    <t>E3</t>
  </si>
  <si>
    <t>M-B3.1 – Compilation of input data and modelling</t>
  </si>
  <si>
    <t>M-B3.2 – Setup of the exposure model</t>
  </si>
  <si>
    <t>M-B3.3 - Modelling evaluation results</t>
  </si>
  <si>
    <t>M-B3.4 - Exposure model results for Lisbon</t>
  </si>
  <si>
    <t>M-B6.1 – Managment tool tested and implemented in Lisbon</t>
  </si>
  <si>
    <t>M-B6.2 – Managment tool implemented in Athens and Kuopio</t>
  </si>
  <si>
    <t>M-D2.1 – Organization of 3 seminars in universities</t>
  </si>
  <si>
    <t>M-D2.2 – Organization of 6 seminars in schools</t>
  </si>
  <si>
    <t>M-D2.3 – Organization of 3 open-forum meetings</t>
  </si>
  <si>
    <t>M-D2.4 – Organization of an international conference</t>
  </si>
  <si>
    <t>M-B2.1 –  Time activity pattern  for  4000 children</t>
  </si>
  <si>
    <t>M-B2.2 –  Database completed with measured and historical data</t>
  </si>
  <si>
    <t>M-B5.1 – Source data collection</t>
  </si>
  <si>
    <t>M-B5.2 – Internal BoD database</t>
  </si>
  <si>
    <t>M-B5.3 – PAF and EBoD estimates</t>
  </si>
  <si>
    <t>M-D1.1 – Organization of the 1st working meetings with stakeholders</t>
  </si>
  <si>
    <t>M-D1.6 – Organization of the 2nd meetings with stakeholders</t>
  </si>
  <si>
    <t>M-D1.2 – Promote the online open forum with the stakeholders, policy makers, partners and beneficiaries</t>
  </si>
  <si>
    <t>M-D1.3 – Feedback from other projects’ teams</t>
  </si>
  <si>
    <t>M-D1.4 – Organization of the expert meeting</t>
  </si>
  <si>
    <t>M-D1.5 – Organization of the online meetings</t>
  </si>
  <si>
    <t>M-A1.1 - Stakeholders consultation concluded</t>
  </si>
  <si>
    <t>M-B1.1 – Design of the  tool’s operational platform</t>
  </si>
  <si>
    <t>M-B1.3 – Incorporation  of all modules in the operational platform</t>
  </si>
  <si>
    <t>M-B4.1 – Development of the OP module for PM dose calculation</t>
  </si>
  <si>
    <t>M-B4.2 – Completion  of the dosimetry tool application to children</t>
  </si>
  <si>
    <t>Name of the deliverable</t>
  </si>
  <si>
    <t xml:space="preserve">Name of the milestone </t>
  </si>
  <si>
    <t>TIME</t>
  </si>
  <si>
    <t>Oct</t>
  </si>
  <si>
    <t>Nov</t>
  </si>
  <si>
    <t>Dec</t>
  </si>
  <si>
    <t>Jan</t>
  </si>
  <si>
    <t>Feb</t>
  </si>
  <si>
    <t>Mar</t>
  </si>
  <si>
    <t>Apr</t>
  </si>
  <si>
    <t>Jun</t>
  </si>
  <si>
    <t>Jul</t>
  </si>
  <si>
    <t>Aug</t>
  </si>
  <si>
    <t>Sep</t>
  </si>
  <si>
    <t>Action</t>
  </si>
  <si>
    <t>Status     31/12/2016</t>
  </si>
  <si>
    <t>Status     27/03/2017</t>
  </si>
  <si>
    <t>Status     30/06/2017</t>
  </si>
  <si>
    <t>Status     30/12/2017</t>
  </si>
  <si>
    <t>Status     30/03/2018</t>
  </si>
  <si>
    <t>Status     30/06/2018</t>
  </si>
  <si>
    <t>Status     30/09/2018</t>
  </si>
  <si>
    <t>Status     30/12/2018</t>
  </si>
  <si>
    <t>Status     30/03/2019</t>
  </si>
  <si>
    <t>Status     30/06/2019</t>
  </si>
  <si>
    <t>Status     30/09/2019</t>
  </si>
  <si>
    <t>Status     30/12/2019</t>
  </si>
  <si>
    <t>Status     30/03/2020</t>
  </si>
  <si>
    <t>Status     30/06/2020</t>
  </si>
  <si>
    <t>D-D1.3 - Minutes of the online meetings with stakeholders</t>
  </si>
  <si>
    <t>Key indicators and parameters</t>
  </si>
  <si>
    <t>Descriptors</t>
  </si>
  <si>
    <t>Impact units</t>
  </si>
  <si>
    <t>2</t>
  </si>
  <si>
    <t>3</t>
  </si>
  <si>
    <t>4.</t>
  </si>
  <si>
    <t>Environment and health (including chemicals and noise)</t>
  </si>
  <si>
    <t>4.1</t>
  </si>
  <si>
    <t>Chemicals with an environmental and/or health impact</t>
  </si>
  <si>
    <t>4.1.1</t>
  </si>
  <si>
    <t xml:space="preserve">PM chemical monitoring data </t>
  </si>
  <si>
    <t>Monitored micro-environments within the project</t>
  </si>
  <si>
    <t>Number of micro-environments</t>
  </si>
  <si>
    <t>4.1.2</t>
  </si>
  <si>
    <t>Chemical monitoring data available, acessible, comparable and interoperable</t>
  </si>
  <si>
    <t xml:space="preserve">Databases built  within the project </t>
  </si>
  <si>
    <t>Number of databases</t>
  </si>
  <si>
    <t>4.1.3</t>
  </si>
  <si>
    <t xml:space="preserve">Cities with outdoor concentrations of chemicals constituents for PM2.5 and PM10 in the database </t>
  </si>
  <si>
    <t>Number of cities</t>
  </si>
  <si>
    <t>4.1.4</t>
  </si>
  <si>
    <t>Microenvironments with concentrations of chemical constituents for PM2.5 and PM10 in the database</t>
  </si>
  <si>
    <t>4.1.5</t>
  </si>
  <si>
    <t>Sources identification of PM chemical compounds</t>
  </si>
  <si>
    <t>Cities evaluated</t>
  </si>
  <si>
    <t>4.1.6</t>
  </si>
  <si>
    <t xml:space="preserve">Assessment of exposure to PM chemical compounds </t>
  </si>
  <si>
    <t xml:space="preserve">Children considered for the development of the time budget survey </t>
  </si>
  <si>
    <t>Number of children</t>
  </si>
  <si>
    <t>4.1.7</t>
  </si>
  <si>
    <t xml:space="preserve">Children assessed </t>
  </si>
  <si>
    <t>4.1.8</t>
  </si>
  <si>
    <t>4.1.9</t>
  </si>
  <si>
    <t xml:space="preserve">Burden disease associated with the exposure to PM chemical compounds in indoor and outdoor environments </t>
  </si>
  <si>
    <t>4.1.10</t>
  </si>
  <si>
    <t xml:space="preserve">Reduction of the exposure to PM chemical compounds </t>
  </si>
  <si>
    <t>Guidelines for action plans formulation</t>
  </si>
  <si>
    <t>Number of guidelines</t>
  </si>
  <si>
    <t>4.1.11</t>
  </si>
  <si>
    <t>Reduction of burden disease associated with the exposure to PM chemical compounds in indoor and outdoor environments</t>
  </si>
  <si>
    <t>4.1.12</t>
  </si>
  <si>
    <t xml:space="preserve">Reduction of burden disease associated with the exposure to PM chemical compounds in indoor and outdoor environments </t>
  </si>
  <si>
    <t>Potential burden disease reduction associated with the proposed strategic measures across the studied cities</t>
  </si>
  <si>
    <t>DALYs/year</t>
  </si>
  <si>
    <t>5.</t>
  </si>
  <si>
    <t>5.1</t>
  </si>
  <si>
    <t>Air pollutants - particulate matter</t>
  </si>
  <si>
    <t>5.1.1</t>
  </si>
  <si>
    <t>Reduction of population exposure to PM10</t>
  </si>
  <si>
    <t>Potential accomplishment of the EU and WHO PM10 limit values associated with the proposed strategic measures across the studied cities</t>
  </si>
  <si>
    <t>5.1.2</t>
  </si>
  <si>
    <t>Reduction of population exposure to PM2.5</t>
  </si>
  <si>
    <t>Potential accomplishment of the WHO PM2.5 limit values associated with the proposed strategic measures across the studied cities</t>
  </si>
  <si>
    <t>11</t>
  </si>
  <si>
    <t>Governance</t>
  </si>
  <si>
    <t>11.1</t>
  </si>
  <si>
    <t>Governance bodies involved</t>
  </si>
  <si>
    <t>Governmental bodies involved in the implementation of the LIFE INDEX-AIR project</t>
  </si>
  <si>
    <t>Number of governamental bodies</t>
  </si>
  <si>
    <t>11.2</t>
  </si>
  <si>
    <t>Implication of NGO (mandatory) including interventions supporting EU environmental and/or climate change policies and of other stakeholders (at least one mandatory)</t>
  </si>
  <si>
    <t>NGOs involved in the implementation of the LIFE INDEX-AIR project</t>
  </si>
  <si>
    <t>Number of NGOs</t>
  </si>
  <si>
    <t xml:space="preserve">During the preparation of the project a list with 21 relevant NGOs has been created focusing on the possible users of the LIFE INDEX-AIR project results. All these NGOs will be informed about the project’s results during and after the end of the LIFE INDEX-AIR. All of them will be invited to participate in open-forum meetings, online open-forum meetings and International Conference and will receive the Layman’s Report of the project. At this moment, the list includes:
- Quercus – Associação Nacional de Conservação da Natureza 
- IEEI – Instituto de Estudos Estratégicos Internacionais 
- INDE – Intercooperação e Desenvolvimento 
- APCD – Gabinete de Estudos e Projectos de Cooperação/APCD
- GEOTA – Grupo de Estudos de Ordenamento do Território e Ambiente 
- APEMETA – Associação Portuguesa de Empresas de Tecnologias Ambientais   
- World Health Organization (WHO) 
- American Association for the Advancement of Science (AAAS) 
- Consortium of Universities for Global Health (CUGH) 
- The Global Health Network Center for Strategic and International Studies (CSIS) Global Health Policy Center 
- GBCHealth 
- The Earth Institute 
- Global Health Council
- Global Health Technologies Coalition (GHTC) 
- Kaiser Family Foundation (KFF) U.S. Global Health Policy 
- Research America Global Health R&amp;D Advocacy 
- UN Foundation (UNF) 
- Wellcome Trust 
- Worldmapper 
- GreenPeace
The expected results (21) are conservative because they are based on the list of NGOs developed during the preparation of the project. However, during the project implementation the NGO list will be updated principally focusing with NGOs from the countries where the tool will be implemented (Greece, Finland, Italy and Spain). We foresee that after the end of the project more than 37 NGOs will be informed about the progress of the implementation of the Management Tool and involved in the activities.
</t>
  </si>
  <si>
    <t>12</t>
  </si>
  <si>
    <t>Information and awareness</t>
  </si>
  <si>
    <t>12.1</t>
  </si>
  <si>
    <t>General public reached and/ or made aware</t>
  </si>
  <si>
    <t>12.1.1</t>
  </si>
  <si>
    <t xml:space="preserve">Website (mandatory) </t>
  </si>
  <si>
    <t>Web Visitors over time</t>
  </si>
  <si>
    <t>12.1.2</t>
  </si>
  <si>
    <t>Website</t>
  </si>
  <si>
    <t>Downloads over time</t>
  </si>
  <si>
    <t>Number of downloads</t>
  </si>
  <si>
    <t xml:space="preserve">The number of website downloads over the time was calculated considering the documents that will be uploaded:
- 11 technical reports – 440 downloads
- 1 Technical guide about PM sampling and analysis – 40 downloads
- 1 Manual for the Management Tool utilization – 40 downloads
- 1 Video for the Management Tool utilization – 40 downloads
- Minutes from the 3 open forum meetings – 60 downloads
- LIFE INDEX-AIR International Conference proceedings – 300 downloads
- 6 LIFE INDEX-AIR Scientific articles – 180 downloads
- 9 Media articles – 270 downloads
- 1 After-Life plan – 20 downloads
- 1 Layman Report – 500 downloads
After the end of the project it is foreseen a reduction of the downloads, however we expect more 100 downloads in the period of 5 years after the end of the project, due to dissemination activities that will be contemplated in the After-Life Plan. 
</t>
  </si>
  <si>
    <t>12.1.3</t>
  </si>
  <si>
    <t>Social Network</t>
  </si>
  <si>
    <t>Social Networks: Facebook; Tweeter; LinkdIn</t>
  </si>
  <si>
    <t>Number of social networks</t>
  </si>
  <si>
    <t>Interventions</t>
  </si>
  <si>
    <t>Number of comments and/or likes</t>
  </si>
  <si>
    <t>Number of shares</t>
  </si>
  <si>
    <t>12.1.4</t>
  </si>
  <si>
    <t>Media and press releases</t>
  </si>
  <si>
    <t>Publications</t>
  </si>
  <si>
    <t>Number of publications</t>
  </si>
  <si>
    <t>13</t>
  </si>
  <si>
    <t>Capacity building</t>
  </si>
  <si>
    <t>13.1</t>
  </si>
  <si>
    <t>Seminairs</t>
  </si>
  <si>
    <t>Number of people trained/informed</t>
  </si>
  <si>
    <t>13.2</t>
  </si>
  <si>
    <t>Open-Foruns</t>
  </si>
  <si>
    <t>13.3</t>
  </si>
  <si>
    <t>Courses</t>
  </si>
  <si>
    <t>13.4</t>
  </si>
  <si>
    <t>Awareness Campaigns</t>
  </si>
  <si>
    <t>13.5</t>
  </si>
  <si>
    <t>International Conference</t>
  </si>
  <si>
    <t>Number of participants</t>
  </si>
  <si>
    <t>13.6</t>
  </si>
  <si>
    <t>Manuals and technical guides</t>
  </si>
  <si>
    <t>Number of manuals/technical guides</t>
  </si>
  <si>
    <t>13.7</t>
  </si>
  <si>
    <t>Technical reports</t>
  </si>
  <si>
    <t>Number of technical reports</t>
  </si>
  <si>
    <t>13.8</t>
  </si>
  <si>
    <t>Papers</t>
  </si>
  <si>
    <t>Number of scientific papers</t>
  </si>
  <si>
    <t>14</t>
  </si>
  <si>
    <t>15</t>
  </si>
  <si>
    <t>Economic growth</t>
  </si>
  <si>
    <t>15.1</t>
  </si>
  <si>
    <t>Reduction of the annual economic cost associated with the proposed  strategic measures across the studied cities</t>
  </si>
  <si>
    <t xml:space="preserve">Costs associated with premature death from air pollution in selected cities </t>
  </si>
  <si>
    <t>15.2</t>
  </si>
  <si>
    <t>Entry into new geographical areas</t>
  </si>
  <si>
    <t>Geographical areas (NUT3)</t>
  </si>
  <si>
    <t>Number of geographical areas</t>
  </si>
  <si>
    <t>16.1</t>
  </si>
  <si>
    <t>Number of sucessful installation of the Management Tool</t>
  </si>
  <si>
    <t>Number of cities where the Managementent Tool will be instaled</t>
  </si>
  <si>
    <t>16.2</t>
  </si>
  <si>
    <t>Number of stakeholders informed about the installation of Management Tool features</t>
  </si>
  <si>
    <t>Number of stakeholders informed about Management Tool features</t>
  </si>
  <si>
    <t>Number of stakeholders</t>
  </si>
  <si>
    <t>State-of-play at 30 November 2017
Midterm report</t>
  </si>
  <si>
    <t>Status</t>
  </si>
  <si>
    <t xml:space="preserve">• Questionnaires on time activity patterns were distributed to 6096 children, aging between 5 and 9 years old, from several schools. From this total, only 19.5 % of the questionnaires (1189) were returned answered. </t>
  </si>
  <si>
    <t>37</t>
  </si>
  <si>
    <t>29</t>
  </si>
  <si>
    <t>LIFE Index-Air @ Coffee conversations</t>
  </si>
  <si>
    <t>10</t>
  </si>
  <si>
    <t>Training Course for technical staff “Sampling and Measurement Procedures on LIFE Index-Air”</t>
  </si>
  <si>
    <t>Homes</t>
  </si>
  <si>
    <t>Schools</t>
  </si>
  <si>
    <t>Transports</t>
  </si>
  <si>
    <t>Outdoor</t>
  </si>
  <si>
    <t>Technical Guide "sampling and Chemical Characterization of Particles"</t>
  </si>
  <si>
    <t>PT170</t>
  </si>
  <si>
    <t>PT11A</t>
  </si>
  <si>
    <t>PT16D</t>
  </si>
  <si>
    <t>EL303</t>
  </si>
  <si>
    <t>FI1D2</t>
  </si>
  <si>
    <t>EL434</t>
  </si>
  <si>
    <t>ITD3</t>
  </si>
  <si>
    <t>•   Venice was replaced by Treviso</t>
  </si>
  <si>
    <t>Dissemination in conferences</t>
  </si>
  <si>
    <t>Number of works presented</t>
  </si>
  <si>
    <t>New indicator added</t>
  </si>
  <si>
    <t>T. Faria et al. (2017) 2001-2011 Trends of PM2.5, PM10 and aerosol chemical compounds in Lisbon, Portugal, 5th Iberian Meeting on Aerosol Science and Technology, Barcelona, 4 - 6 July.</t>
  </si>
  <si>
    <t>N. Canha et al. (2017) Exposure to particulate matter during sleep, 5th Iberian Meeting on Aerosol Science and Technology, Barcelona, 4 - 6 July.</t>
  </si>
  <si>
    <t>P</t>
  </si>
  <si>
    <t>A</t>
  </si>
  <si>
    <t>Proposed</t>
  </si>
  <si>
    <t xml:space="preserve">Actual </t>
  </si>
  <si>
    <t xml:space="preserve">Closed </t>
  </si>
  <si>
    <t>Accomplish date</t>
  </si>
  <si>
    <t>Status     30/10/2017</t>
  </si>
  <si>
    <t>Proposed (P) /Actual (A)</t>
  </si>
  <si>
    <t>12.1.5</t>
  </si>
  <si>
    <t>Newsletters</t>
  </si>
  <si>
    <t>12.1.6</t>
  </si>
  <si>
    <t>Number of people informed</t>
  </si>
  <si>
    <t>○</t>
  </si>
  <si>
    <t>Action leader</t>
  </si>
  <si>
    <t>B2.1 Assessment of time activity patterns in Lisbon</t>
  </si>
  <si>
    <t>B2.2 Chemical characterization of particles sampled in microenvironments in Lisbon</t>
  </si>
  <si>
    <t>B2.3 Chemical characterization of particles sampled in mobile microenvironments in Lisbon</t>
  </si>
  <si>
    <t>B2.4 Development of a database</t>
  </si>
  <si>
    <t>B2.5 Identification of sources</t>
  </si>
  <si>
    <t>B3.1 Meteorological modelling</t>
  </si>
  <si>
    <t>B3.2 Dispersion modelling</t>
  </si>
  <si>
    <t>B3.3 Individual exposure and inhaled dose</t>
  </si>
  <si>
    <t>B3.4 Population exposure</t>
  </si>
  <si>
    <t>B5.1 Identification of health endpoints</t>
  </si>
  <si>
    <t>B5.2 Background burden of disease</t>
  </si>
  <si>
    <t>B5.3 Estimating Population attributable fractions</t>
  </si>
  <si>
    <t>B5.4 Quantification of the environmental burden of disease</t>
  </si>
  <si>
    <t>D2.1 Project Website</t>
  </si>
  <si>
    <t>B7.1 Review of action plans and measures</t>
  </si>
  <si>
    <t>B7.2 Identification of strategic measures for the studied cities</t>
  </si>
  <si>
    <t>B7.3 Evaluation of measures with the LIFE INDEX-AIR Management Tool</t>
  </si>
  <si>
    <t>B4 Dosimetry Module</t>
  </si>
  <si>
    <t>C1 Assessment of the effectiveness of the project actions</t>
  </si>
  <si>
    <t>C2 Assessment of the socio-economic impact of the project</t>
  </si>
  <si>
    <t>E1 Project management by IST</t>
  </si>
  <si>
    <t>E2 Monitoring of the project progress</t>
  </si>
  <si>
    <t>E3 After-Life Plan</t>
  </si>
  <si>
    <t>B</t>
  </si>
  <si>
    <t>C</t>
  </si>
  <si>
    <t>D</t>
  </si>
  <si>
    <t>E</t>
  </si>
  <si>
    <t>F</t>
  </si>
  <si>
    <t>G</t>
  </si>
  <si>
    <t>H</t>
  </si>
  <si>
    <t>I</t>
  </si>
  <si>
    <t>J</t>
  </si>
  <si>
    <t>K</t>
  </si>
  <si>
    <t>L</t>
  </si>
  <si>
    <t>M</t>
  </si>
  <si>
    <t>N</t>
  </si>
  <si>
    <t>Numbers</t>
  </si>
  <si>
    <t>Comments</t>
  </si>
  <si>
    <t>Values</t>
  </si>
  <si>
    <t xml:space="preserve">Values </t>
  </si>
  <si>
    <t>Water (including the marine environment)</t>
  </si>
  <si>
    <t>1.1</t>
  </si>
  <si>
    <t>Water body, including coastal and marine</t>
  </si>
  <si>
    <t>N/A</t>
  </si>
  <si>
    <t>1.2</t>
  </si>
  <si>
    <t>Ecological status - floods and drought</t>
  </si>
  <si>
    <t># Indicate in the 'Descriptors' field of the corresponding row the water related problem addressed:  floods; droughts</t>
  </si>
  <si>
    <t>Total terrestrial area potentially affected</t>
  </si>
  <si>
    <t>ddd</t>
  </si>
  <si>
    <t xml:space="preserve"># Choose in the 'Impact units' field the square (area) measure used in the project for the related descriptor by deleting the inapplicable measure(s).
# Insert in the 'Values' field the value corresponding to the total terrestrial area addressed by the project, which is affected by floods and/or drought.  
</t>
  </si>
  <si>
    <t>1.2.1</t>
  </si>
  <si>
    <t>Water retention or water loss</t>
  </si>
  <si>
    <t># Indicate in the 'Descriptors' field(s) of the corresponding row(s) what the project aims at:  increasing water retention; reducing water loss or abstraction
# Choose in the 'Impact units' field the cubic (volume) measure used in the project for the related descriptor by deleting the inapplicable measure(s).</t>
  </si>
  <si>
    <t>1.2.2</t>
  </si>
  <si>
    <t xml:space="preserve">Hydromorphological pressure
</t>
  </si>
  <si>
    <t>No. of barriers</t>
  </si>
  <si>
    <t># Indicate in the 'Descriptors' field of the corresponding row the type of barrier addressed: impermeable barrier; permeable barrier; N/A.</t>
  </si>
  <si>
    <t>1.3</t>
  </si>
  <si>
    <t>Ecological status - water pollutants</t>
  </si>
  <si>
    <t># Indicate in the 'Descriptors' field of the corresponding row  the pollutant(s) targeted: denomination of the substance in the relevant EU legislation and registers
# Choose in the 'Impact units' field the mass measure used in the project for the related descriptor by deleting the inapplicable measure(s).</t>
  </si>
  <si>
    <t>1.4</t>
  </si>
  <si>
    <t>Environmental status - marine and coastal waters</t>
  </si>
  <si>
    <t xml:space="preserve">ha or km2 affected </t>
  </si>
  <si>
    <t># Indicate in the 'Descriptors' field of the corresponding row which of the following Marine Descriptors (MD) the project addresses in the area defined in the 'Values' fields using the related indicator and/or measuring unit(s): sea floor integrity (modification of structure or function); marine litter (mass of litter collected on the beach); under water noise noise level or frequency (see 4.2.2)
# For the other Marine Descriptors (MD) covered by the LIFE programme see the following key indicators and parameters: For MD1 (biodiversity) see 6. and 7; for MD (IAS) see 7.2.3; for MD.5 (Eutrophication) and MD8 (contaminants) see 1.3.
# Choose in the 'Impact units' field the square (area) measure used in the project for the related descriptor by deleting the inapplicable measure(s).</t>
  </si>
  <si>
    <t>1.5</t>
  </si>
  <si>
    <t>Resource efficiency - water</t>
  </si>
  <si>
    <t xml:space="preserve"># Flag in the 'Descriptors' field of the row added for the following '# Flag-list' the water type the project addresses:  drinking water, waste water
# Flag in the 'Descriptors' field of the row added for the following '# Flag-list' the method used in the project: prevention of loss or abstraction; reuse; recovery; recycling </t>
  </si>
  <si>
    <t>Waste</t>
  </si>
  <si>
    <t>2.1</t>
  </si>
  <si>
    <t>Waste management</t>
  </si>
  <si>
    <t>g, kg or metric tons waste/year</t>
  </si>
  <si>
    <t># Indicate in the 'Descriptors' field of the corresponding row the method used: prevention; reuse; recycling. 
# Flag in the 'Descriptors' field of the row added for the following '# Flag-list' the specific waste stream(s) targeted: Municipal waste (household non-hazardous waste and similar waste); Waste electric and electronic equipment (WEEE); Batteries and accumulators; End of life vehicles (ELV’s); Packaging ; Construction and demolition (C&amp;D); Medical; Bio-waste (separately collected garden and food waste); Plastic packaging; plastic non-packaging; household hazardous waste
# Choose in the 'Impact units' field the mass measure used in the project for the related descriptor by deleting the inapplicable measure(s).</t>
  </si>
  <si>
    <t>Resource efficiency (including soil, forests and green circular economy)</t>
  </si>
  <si>
    <t>3.1</t>
  </si>
  <si>
    <t xml:space="preserve">Resource efficiency  - energy </t>
  </si>
  <si>
    <t>3.1.1</t>
  </si>
  <si>
    <t>Consumption</t>
  </si>
  <si>
    <t>kwh / year</t>
  </si>
  <si>
    <t>3.1.2</t>
  </si>
  <si>
    <t>Intensity</t>
  </si>
  <si>
    <t xml:space="preserve">kwh/unit produced </t>
  </si>
  <si>
    <t># Indicate in the 'Descriptors' field of the corresponding row the type of units produced: marketable product; impact unit corresponding to project's main objective
# Explain, where relevant, in the 'Comments' field what kind of marketable product (e.g. books printed) and/or what is the impact unit produced (e.g. m3 water cleaned, metric tons recycled) to which you refer.</t>
  </si>
  <si>
    <t># Choose in the 'Impact units' field No. of units produced/year or N/A.</t>
  </si>
  <si>
    <t>3.2</t>
  </si>
  <si>
    <t>Implementation of the European Forest strategy</t>
  </si>
  <si>
    <t>3.2.1</t>
  </si>
  <si>
    <t>Reforested area/area newly under sustainable forest management</t>
  </si>
  <si>
    <t># Indicate in the 'Descriptors' field of the corresponding row the area type: reforested area; area newly under sustainable forest management (including fire prevention)</t>
  </si>
  <si>
    <t xml:space="preserve">3.2.2 </t>
  </si>
  <si>
    <t>Provision of forest data sets for  the European Data Centre</t>
  </si>
  <si>
    <t>No. of data sets provided</t>
  </si>
  <si>
    <t># In the 'Values' field insert the number of forest data sets provided to the European Forest Data Centre (EFDS)</t>
  </si>
  <si>
    <t xml:space="preserve">3.3 </t>
  </si>
  <si>
    <t>Resource efficiency - soil</t>
  </si>
  <si>
    <t># Indicate in the 'Descriptors' field of the corresponding row the soil function issues addressed: organic matter; physical properties; chemical properties; biological properties
# Flag in the 'Descriptors' field of the row(s) added for the following '# Flag-lists' the related soil functions and indicator(s) and measuring unit(s) used: 
# Flag-list Organic matter: functions: nutrient retention; soil fertility; soil structure; soil stability; soil erosion; measuring unit(s): mass organic matter/total mass soil (g/g)
# Flag-list Physical properties: functions: retention and transport of water and nutrients; habitat for soil microbes; estimate of crop productivity potential; compaction, plow pan, water movement; porosity; workability; measuring units: bulk density  g/cm3 (oven dry weight of soil/total volume of soil); infiltration (mm/min); soil structure and macropores (Porosity in 'm³/m³' or 'cm³/cm³'; pore volume = mm / dm or Vol.-%); water holding capacity  [Soil water content (g/g) = (weight of moist soil - weight of oven dry soil, divided by weight of oven dry soil)]; aggregate stability  [(% of soil &gt; 0.25mm) = (weight of dry aggregates - sand) divided by (weight of dry soil - sand) x 100]
# Flag list Chemical properties:  functions: biological and chemical activity thresholds; plant and microbial activity thresholds;  plant available nutrients and potential for N and P loss; electrical conductivity; reactive carbon; soil nitrate; other soil pollutants; soil pH; and extractable phosphorus and potassium; indicators and measuring units: soil nitrate, other soil pollutants:  mass pollutant/total mass soil or mass pollutant/volume; 
# Flag-list Biological Properties (functions: microbial catalytic potential and repository for C and N; soil productivity and N supplying potential; and microbial activity measure). Indicators and measuring units: earthworms [no. earthworms/(30cm width*25cm depth)]; microbial biomass N (g N/kg soil); particulate organic matter (g C/kg soil), potentially mineralizable N, soil enzymes, soil respiration, total organic carbon
# Choose in the 'Impact units' field the mass measure used in the project for the related descriptor by deleting the inapplicable measure(s).</t>
  </si>
  <si>
    <t>3.4</t>
  </si>
  <si>
    <t>Resource efficiency - green circular economy</t>
  </si>
  <si>
    <t xml:space="preserve">No. of companies where green circular economy practices are implemented </t>
  </si>
  <si>
    <t># Explain in the 'Comments' field in which companies and regarding which product green circular economy is implemented.</t>
  </si>
  <si>
    <t>No. of circular economy practices implemented</t>
  </si>
  <si>
    <t># Flag in the 'Descriptors' field of the row added for the following '# Flag-list' the type of green circular practices implemented: eco-design; reuse for production; closed circle method; other</t>
  </si>
  <si>
    <t xml:space="preserve">In Action B2.2 chemical characterization of PM will be performed in the homes and schools of 100 children from Lisbon. In order to evaluate the exposure to PM chemical compounds in mobile environments, measurements will be performed in buses and cars. 
Evaluation will be performed in a total of 110 micro-environments. </t>
  </si>
  <si>
    <t>In Action B2.4 an available, accessible, comparable and interoperable database will be developed to incorporate PM chemical data from outdoor and indoor environments.</t>
  </si>
  <si>
    <t xml:space="preserve">Database will incorporate PM chemical data from Lisbon, Athens, Kuopio, Oporto and Venice. After the end of the project data from Barcelona, Verona, Padoa and Chania will be also included.
During the contact with other projects, researchers will be invited to feed the database with data from other cities.
</t>
  </si>
  <si>
    <t xml:space="preserve">Database will incorporate chemical data from schools, homes, public transports from Lisbon, Athens, Kuopio, Oporto and Venice. After the end of the project data from Barcelona, Verona, Padoa and Chania will be also included. 
During the contact with other projects, researchers will be invited to feed the database with data from other cities.
</t>
  </si>
  <si>
    <t>Source apportionment studies will be performed for Lisbon, Athens, Kuopio, Oporto and Venice. After the end of the project it is foreseen to develop source apportionment studies also for Barcelona, Verona, Padoa and Chania.</t>
  </si>
  <si>
    <t xml:space="preserve">In action B2.1 a time budget survey will be built based on a questionnaire that will be applied to 4000 children. </t>
  </si>
  <si>
    <t>In Action B3 exposure to PM chemical compounds will be assessed for children (5-9 years) living in Lisbon, Athens, Kuopio, Oporto and Venice. After the end of the project it is foreseen the assessment of exposure also for children living in Barcelona, Verona, Padoa and Chania.</t>
  </si>
  <si>
    <t>Internal dose and clearance of PM chemical compounds will be studied considering the population of Lisbon, Athens, Kuopio, Oporto and Venice. After the end of the project it is foreseen the development of additional studies for Barcelona, Verona, Padoa and Chania.</t>
  </si>
  <si>
    <t>Burden disease associated with the exposure to PM chemical compounds in indoor and outdoor environments will be evaluated for Lisbon, Athens, Kuopio, Oporto and Venice. After the end of the project it is foreseen the extension for Barcelona, Verona, Padoa and Chania.</t>
  </si>
  <si>
    <t xml:space="preserve">Action B7 will develop 5 independent reports with guidelines for action plans formulation to be implemented in Lisbon, Oporto, Athens, Kuopio and Venice. The Management Tool will assess the reduction of the PM chemical compounds exposure associated with the air quality strategies. A report for each city will be prepared with measures and respective quantification of the reduction of the exposure to PM chemical compounds. After the end of the project it is planned to implement the tool in more four cities - Barcelona, Chania, Verona and Padua. </t>
  </si>
  <si>
    <t xml:space="preserve">4.2 </t>
  </si>
  <si>
    <t>Noise with an environmental an/or health impact</t>
  </si>
  <si>
    <t># Flag in the 'Descriptors' field of the present row the following '# Flag-list the type of environment addressed: urban; non-urban including nature; in-door</t>
  </si>
  <si>
    <t>4.2.1</t>
  </si>
  <si>
    <t>Noise level - terrestrial</t>
  </si>
  <si>
    <t>db Lden</t>
  </si>
  <si>
    <t>db LDEN = Decibels Day-evening-night equivalent level</t>
  </si>
  <si>
    <t>4.2.2</t>
  </si>
  <si>
    <t>Noise level/frequency - under water noise</t>
  </si>
  <si>
    <t>dB Laeq or dB re 1 μPa²/Hz</t>
  </si>
  <si>
    <t xml:space="preserve"># db LAeq = Decibels A-weighted, equivalent sound level. 
# dB re 1 mPa²/Hz = spectral density (mean square pressure per unit bandwidth) in micropascals-squared per hertz </t>
  </si>
  <si>
    <t xml:space="preserve">Action B7 will develop 5 independent reports with guidelines for action plans formulation to be implemented in Lisbon, Oporto, Athens, Kuopio and Venice. The Management Tool will allow assessing the reduction of burden disease associated with the air quality strategies. A report for each city will be prepared with measures and respective quantification of burden disease reduction. After the end of the project it is planned to implement the tool in more four cities - Barcelona, Chania, Verona and Padua. </t>
  </si>
  <si>
    <t>Air</t>
  </si>
  <si>
    <t>Selected cities do not exceed EU PM10 annual limit value. However, only Kuopio, in Finland, presents outdoor PM10 levels below the WHO guideline.
WHO guidelines refer to exposure and thus are also applicable to indoor settings. Therefore, average integrated exposure to PM10 was estimated based on 1) the micro-environments PM concentrations and 2) estimated time budget pattern for children. 
It  was verified that children are exposed to significantly higher PM10 concentrations indoors and that outdoor concentrations highly sub-estimate the children exposure to PM10. Integrated PM10 exposure varies between 43.4 µg/m3 in Barcelona and 108 µg/m3 in Chania, highly exceeding the WHO limit value in all the cities. 
In action B7 guidelines directly linked to the reduction of PM10 to levels below limit value stablished by the WHO will be developed for Lisbon, Oporto, Athens, Kuopio and Venice. After the end of the project guidelines will be developed for Barcelona, Chania, Verona and Padua.</t>
  </si>
  <si>
    <t xml:space="preserve"> In the period 2010-2014, the EU PM2.5 annual limit value was exceeded in Athens, Venice, Verona, Padoa and Chania. Only Kuopio and Porto present PM2.5 levels below the WHO guideline. 
As WHO Guidelines refer to exposure integrated exposure was also estimated for PM2.5. Integrated exposure to PM2.5 varies between 11.8 µg/m3 in Kuopio and 57.8 µg/m3 in Oporto, exceeding the WHO limit value. 
In action B7 guidelines directly linked to the reduction of PM2.5 to levels below limit value stablished by the EU and WHO will be developed for Lisbon, Oporto, Athens, Kuopio and Venice. After the end of the project guidelines will be developed for Barcelona, Chania, Verona and Padua.</t>
  </si>
  <si>
    <t xml:space="preserve">6. </t>
  </si>
  <si>
    <t xml:space="preserve">Nature (Habitats and species protected by the Habitats and Birds Directive Natura 2000) 
</t>
  </si>
  <si>
    <t xml:space="preserve">6.1 </t>
  </si>
  <si>
    <t># Report separately regarding all relevant Nature and Biodiversity related key indicators and parameters for each biogeographic area addressed by the project by copying the entire table to a new excel sheet.</t>
  </si>
  <si>
    <t>6.2</t>
  </si>
  <si>
    <t>Natura 2000 sites</t>
  </si>
  <si>
    <t>ha</t>
  </si>
  <si>
    <t>6.2.1</t>
  </si>
  <si>
    <t>Habitats Directive habitats</t>
  </si>
  <si>
    <t xml:space="preserve">ha </t>
  </si>
  <si>
    <t># Indicate in the 'Descriptors' field of the corresponding row: code and name of the habitat (see Annexes to the Habitats Directive)
# For each additional habitat type insert three rows (one for the habitat type, one for the conservation status and one for the trend)</t>
  </si>
  <si>
    <t>Conservation status</t>
  </si>
  <si>
    <t xml:space="preserve"># Insert in the 'Values' fields the conservation status per habitat type: favourable (FA); unfavourable - inadequate (UI); unfavourable - bad (UB); unknown (UN)
</t>
  </si>
  <si>
    <t>Trend</t>
  </si>
  <si>
    <t xml:space="preserve"># Insert in the 'Values' fields the trend per habitat type: improving; stable; declining
# Insert in the 'Impact on project level' fields the trend difference: plus; minus </t>
  </si>
  <si>
    <t>6.2.2</t>
  </si>
  <si>
    <t xml:space="preserve">Habitats and/or Birds Directives species </t>
  </si>
  <si>
    <t>No. of specimen</t>
  </si>
  <si>
    <t># Indicate in the 'Descriptors' field of the corresponding row the Latin name of each targeted species (see Annexes to the Habitats and Birds Directives)
# For each additional species insert three rows (one for the species, one for the conservation status and one for the trend)</t>
  </si>
  <si>
    <t># Insert in the 'Values' fields the status of the species targeted: favourable (FA); unfavourable - inadequate (UA); unfavourable - bad (UB); unknown (UN)</t>
  </si>
  <si>
    <t>plus/minus</t>
  </si>
  <si>
    <t># Insert in the 'Values' fields the the trend per species: improving (I); stable (S); declining (D)</t>
  </si>
  <si>
    <t xml:space="preserve">6.3 </t>
  </si>
  <si>
    <t>7</t>
  </si>
  <si>
    <t>Biodiversity (Natural and semi-natural biodiversity and ecosystems)</t>
  </si>
  <si>
    <t>7.1</t>
  </si>
  <si>
    <t>Biogeographical area(s)</t>
  </si>
  <si>
    <t>7.2</t>
  </si>
  <si>
    <t>Ecosystems</t>
  </si>
  <si>
    <t xml:space="preserve">7.2.2 </t>
  </si>
  <si>
    <t>Natural or semi-natural ecosystems targeted</t>
  </si>
  <si>
    <t xml:space="preserve"># Flag: blue infrastructure; green infrastructure
# Indicate in the 'Descriptors' field of the corresponding row the natural or semi-natural MAES ecosystem targeted: (semi-) natural grasslands; (semi-natural) woodland and forests; heathland and shrub; sparsely vegetated land; wetlands; rivers and lakes; marine inlets and transitional waters; coastal; shelf; open ocean
# For each additional ecosystem type insert three rows (one for the ecosystem type, one for the status and one for the trend).
</t>
  </si>
  <si>
    <t>ecosystem status</t>
  </si>
  <si>
    <t># Flag in the 'Descriptors' field of the row added for the following '# Flag-list' the method used for assessing the status and trends of the ecosystem services target (e.g. Toolkit for Ecosystem Service Site-based Assessment - TESSA).
# Insert in the 'Values' field the status of the ecosystem using the same terminolgy as for protected habitats: favourable; unfavourable - inadequate; unfavourable - bad; unknown</t>
  </si>
  <si>
    <t># Insert in the 'Values' field the trend per ecosystem using the same terminolgy as for protected habitats: improving; stable; declining</t>
  </si>
  <si>
    <t>7.2.1</t>
  </si>
  <si>
    <t>Natural biodiversity: endangered non-domestic autochthonous species and varieties other than Habitats and Birds Directives species</t>
  </si>
  <si>
    <t># Insert in the 'Descriptors' field the Latin name of the targeted endangered species from the IUCN list; from another non-IUCN listed endangered species
# Insert in the 'Values' field the number of specimen.
# For each additional species insert three rows (one for the species, one for the conservation status and one for the trend)</t>
  </si>
  <si>
    <t># Insert in the 'Values' fields the status of the species targeted: favourable (FA); unfavourable - inadequate (UI); unfavourable - bad (UB); unknown (UN)</t>
  </si>
  <si>
    <t>7.3</t>
  </si>
  <si>
    <t>Invasive alien species (IAS) or other threats</t>
  </si>
  <si>
    <t># Indicate in the 'Descriptors' field of the corresponding row the name of the IAS (Latin name) targeted from the EASIN catalogue; other IAS (Latin name, two words)
# Flag in the 'Descriptors' field of the row added for the following '# Flag-list' the method used to address the IAS: prevention, early warning, control/extermination
# Flag in the 'Descriptors' field of the row added for the following '# Flag-list' the targeted pathway(s) of entry of the IAS and the subcategory thereof: release in nature; escape from confinement; transport - contaminant; transport - stowaway; corridor; unaided (for further explanation see: (CBD http://www.cbd.int/doc/meetings/sbstta/sbstta-18/official/sbstta-18-09-add1-en.pdf) 
# Flag in the 'Descriptors' field of the row added for the following '# Flag-list'  other threats not addressed by one of the key indicators or parameters listed in this table: number of LIFE key indicator or parameter</t>
  </si>
  <si>
    <t>8</t>
  </si>
  <si>
    <t>Mitigation</t>
  </si>
  <si>
    <t xml:space="preserve">8.1 </t>
  </si>
  <si>
    <t>Greenhouse gas emissions</t>
  </si>
  <si>
    <t>8.1.1</t>
  </si>
  <si>
    <t>CO2 (mandatory for CCM projects)</t>
  </si>
  <si>
    <t>metric tons/year</t>
  </si>
  <si>
    <t xml:space="preserve">8.1.2 </t>
  </si>
  <si>
    <t xml:space="preserve">Other greenhouse gases </t>
  </si>
  <si>
    <t xml:space="preserve">8.2 </t>
  </si>
  <si>
    <t>Carbon sequestration</t>
  </si>
  <si>
    <t># Indicate in the 'Descriptors' field: terrestrial; marine</t>
  </si>
  <si>
    <t xml:space="preserve">8.3 </t>
  </si>
  <si>
    <t>Renewable energy</t>
  </si>
  <si>
    <t xml:space="preserve">8.3.1 </t>
  </si>
  <si>
    <t xml:space="preserve">Production </t>
  </si>
  <si>
    <t>kWh/year</t>
  </si>
  <si>
    <t># Flag in the 'Descriptors' field of the row added for the following '# Flag-list' the renewable energy type(s) the project foresees: solar: aeolian; water; biomass; other</t>
  </si>
  <si>
    <t xml:space="preserve">8.3.2 </t>
  </si>
  <si>
    <t># Insert and explain in the 'Comments' field the value that corresponds to the consumption that is part of the production of renewable energy, in order to avoid double-counting</t>
  </si>
  <si>
    <t>9.</t>
  </si>
  <si>
    <t>Adaptation</t>
  </si>
  <si>
    <t xml:space="preserve">9.1 </t>
  </si>
  <si>
    <t>Area potentially affected by climate change covered by adaptation measures</t>
  </si>
  <si>
    <t># Choose in the 'Impact units' field the mass measure used in the project for the related descriptor by deleting the inapplicable measure(s).
# Flag in the 'Descriptors' field of the row added for the following ' # Flag-list' the type(s) of adaptation measure taken: concrete adaptation actions; vulnerability assessments; climate change adaptation strategy; climate change adaptation action plan; coastal management plan</t>
  </si>
  <si>
    <t xml:space="preserve">9.2 </t>
  </si>
  <si>
    <t xml:space="preserve">Particularly vulnerable areas </t>
  </si>
  <si>
    <t xml:space="preserve"># Indicate in the 'Descriptors' field of the corresponding row which of the following vulnerable areas the project addresses: Cross-border flood management; Cross-border coastal management; Mainstreaming adaptation; Mountain areas; Island areas; Sustainable management of water
# Flag in the 'Descriptors' field of the row added for the following '# Flag-list' the issue(s) the project addresses: coastal cities; densely populated deltas; agriculture sector; forestry sector; tourism sector; urban land use planning; building layouts; natural resources management; combating desertification in drought-prone areas; combating forest fires in drought-prone areas; other.
# Choose in the 'Impact units' field the square (area) measure used in the project for the related descriptor by deleting the inapplicable measure(s).
</t>
  </si>
  <si>
    <t xml:space="preserve">9.3 </t>
  </si>
  <si>
    <t>Infrastructures targeted for climate resilience</t>
  </si>
  <si>
    <t>No.</t>
  </si>
  <si>
    <t># Indicate in the 'Descriptors' field the infrastructure of particular importance targeted: residential buildings, other buildings, transport facilities, energy producing facilities</t>
  </si>
  <si>
    <t>10.</t>
  </si>
  <si>
    <t>Coverage / Range of the environmental / climate change impact (mandatory)</t>
  </si>
  <si>
    <t xml:space="preserve">10.1 </t>
  </si>
  <si>
    <t xml:space="preserve">Total human population to be affected by the project </t>
  </si>
  <si>
    <r>
      <t xml:space="preserve">No. of individuals to be affected by the project </t>
    </r>
    <r>
      <rPr>
        <u/>
        <sz val="11"/>
        <color theme="1"/>
        <rFont val="Calibri"/>
        <family val="2"/>
        <scheme val="minor"/>
      </rPr>
      <t/>
    </r>
  </si>
  <si>
    <t xml:space="preserve">10.2 </t>
  </si>
  <si>
    <t>Total area to be affected by the project</t>
  </si>
  <si>
    <t>Surveys carried out regarding awareness of the environmental/climate problem addressed (only obligatory for information and awareness projects)</t>
  </si>
  <si>
    <t>no. of individuals covered/survey</t>
  </si>
  <si>
    <t># Indicate in the 'Descriptors' field of the corresponding row, whether the survey covers the general public and/or stakeholder entity types chosen under 11.2 and 11.3: Genral public; NGO; private enterprises; local authorities; regional authorities; national authorities; other civil society organisation
# More than one survey can be carried out at the same time</t>
  </si>
  <si>
    <t>During and after the project it is foreseen its dissemination through three social networks: Facebook, Twitter and LinkedIn.</t>
  </si>
  <si>
    <t>During the project it is foreseen in social networks two publications with an average of 60 comments and/or likes per month. After the end of the project it is foreseen a reduction of the interactions, however social networks will continue to be feed and we expect more 390 comments and/or likes.</t>
  </si>
  <si>
    <t>During the project it is foreseen in social networks two publications with an average of 50 shares per month. After the end of the project it is foreseen a reduction of the interactions, however social networks will continue to be feed and we expect more 300 shares.</t>
  </si>
  <si>
    <t>The dissemination plan of the project foreseen 9 publications in media. After the end of the project more 4 publications are previewed.</t>
  </si>
  <si>
    <t xml:space="preserve">During the project it is foreseen 9 seminars: 6 for primary education teachers (50 participants per session) and 3 for university students (30 participants per session).  </t>
  </si>
  <si>
    <t xml:space="preserve">During the project it is foreseen 6 open-forum meetings with 20 participants per session.  </t>
  </si>
  <si>
    <t xml:space="preserve">During the project it is foreseen 6 training courses: 1 on PM sampling and measurement techniques (20 participants) and 5 for stakeholders on Management Tool utilization (16 participants per session).  </t>
  </si>
  <si>
    <t xml:space="preserve">During the project it is foreseen 14 awareness campaigns in schools to conscious the population about measures to decrease their exposure to air pollutants. The awareness campaigns will occur at M30 and it is estimated the participation of 200 people per school, including schools’ managers, teachers, students and their parents. </t>
  </si>
  <si>
    <r>
      <t>Awareness in primary schools
• Number of schools: 26
• Number of awareness sessions: 60
• Total number of students: 3796
• Total number of teachers: 165</t>
    </r>
    <r>
      <rPr>
        <b/>
        <sz val="10"/>
        <rFont val="Arial"/>
        <family val="2"/>
      </rPr>
      <t/>
    </r>
  </si>
  <si>
    <t>Day of Green Flags – Eco schools award</t>
  </si>
  <si>
    <t xml:space="preserve">During the project it is foreseen 1 international conference with 500 participants.  </t>
  </si>
  <si>
    <t xml:space="preserve">During the project it is foreseen the preparation of 1 technical guide about PM sampling and analysis and 1 manual for the Management Tool utilization (book and video).  </t>
  </si>
  <si>
    <t>13.9</t>
  </si>
  <si>
    <t>During the project it is foreseen the publication of 6 scientific articles. Four articles related to the tasks that will be developed at the end of the project will be published in the first 2 years after the end of the project.</t>
  </si>
  <si>
    <t>Jobs</t>
  </si>
  <si>
    <t>Full-time equivalents (FTE)</t>
  </si>
  <si>
    <t>No. of FTE</t>
  </si>
  <si>
    <t># FTE = Full-Time Equivalent http://ec.europa.eu/eurostat/statistics-explained/index.php/Glossary:Full-time_equivalent_%28FTE%29
# Indicate in the 'Descriptors' field of the corresponding row the expected duration of employment: project period, definite beyond project period, permanent
# Flag in the 'Descriptors' field of the row added for the following '# Flag-list' specificities of the employees: unskilled, skilled, under 30 years, over 45 years, N/A</t>
  </si>
  <si>
    <t>The WHO [1] estimated economic cost of health impacts of PM per country. Table 1 shows that the economic costs normalized to the country population varies between 0.3 millions US$/1000capita/year in Finland and 2.1 millions US$/1000capita/year in Greece. Considering the cities studied in the project and the population between 5-9 years from these cities we estimated the economic cost of health impacts of PM related to the target population.  Results shows that costs varies between 0.3 millions US$/year in Kuopio and 80 millions US$/year in Barcelona. 
Savings related with strategic measures proposed in the guidelines for each city were calculated based on the potential decrease of 80% on the Burden Disease [2] (Annex RP2). The implementation of the project results in Lisbon, Oporto, Kuopio, Athens and Venice will potentially reduce economic cost of health impacts of PM in 101.2 millions US$/year.
We emphasize that this assessment is associated with uncertainties because we assumed an uniform distribution of costs through the country and through ages intervals and a direct proportion between Burden Disease and economic costs of health effects. This assessment will be optimized during the project.  
Table 1: Economic costs of premature deaths from air pollution in the studied cities. 
References:
[1] WHO Regional Office for Europe, OECD (2015) Economic cost of the health impact of air pollution in Europe: Clean Air, health and wealth. Copenhagen:WHO Regional Office for Europe
 [2] Geels C., Andersson C., Hänninen O.,Lanso A.S., Schwarze P.E. Skjoth C.A. Brandt J. (2015) Future Premature Mortality due to O3, Secondary Inorganic Aerosols and Primary PM in Europe –Sensitivity to changes in climate, anthropogenic emissions, population and building stock, Int. J. Environ. Res. Public Health 12, 2837-2869.</t>
  </si>
  <si>
    <t>In the project it is foreseen the direct participation of 9 NUTs: PT170, PT11A, PT16D, EL303,EL434, FI1D2, ITD31,ITD35, ITD36,ES511.</t>
  </si>
  <si>
    <t xml:space="preserve">15.4 </t>
  </si>
  <si>
    <t>Payback time</t>
  </si>
  <si>
    <t># The payback time time is calculated as follows: The sum of running and fixed capital formation cost per year after the end of the project minus the sum of the savings and gross revenue  per year after the end of the project is calculated for each year after the end of the project, until the result is zero.
This simplified calculation is based on the assumption that:
Depreciation of durable goods and other capital related regular costs are taken into account as running costs.</t>
  </si>
  <si>
    <t xml:space="preserve">15.5 </t>
  </si>
  <si>
    <t>Continuation/replication/transfer scope</t>
  </si>
  <si>
    <t># Indicate: in the 'Descriptors' field of the corresponding row what is aimed for after the project end: continuation; replication;  transfer.
# Flag in the 'Descriptors' field of the row added for the following '# Flag-list' the businesss model to be applied beyond the project period: regular public funding; grants; donations; equity; bank loans; bond issue; other 
(Regarding bank loans, it is assumed that borrowing would be at market rate, unchanged in comparison to that at the end of the project.)</t>
  </si>
  <si>
    <t>16.</t>
  </si>
  <si>
    <t>Others (if relevant)</t>
  </si>
  <si>
    <t>Stakeholders from five cities - Lisbon, Oporto, Athens, Kuopio and Venice - collaborated on the preparation of the proposal and have already presented supporting letters stating their intention to use the LIFE INDEX-AIR Management Tool for their policy making procedures. The most relevant stakeholders from each city [Portuguese Environment Agency (Pt); Portuguese Lisbon Regional Coordination and Development Commission (Pt); Health General Directorate (Pt); Greek Ministry of Health (Gr); Greek Association for Sustainable Development of Cities (Gr); City of Kuopio (Fi); and Regional Agency for Environmental Protection and Prevention of the Venice (It)] will participate in the Advisory Board to guarantee an appropriate design of the LIFE INDEX-AIR Management Tool and the effectiveness of its implementation (Picture E1.1 – Organogram). Moreover, LIFE INDEX-AIR foresees uptake of data generated in EU financed research projects:
 LIFE AIRUSE project for Oporto and Athens, supported by the attached letter from the project’ coordinator, Dr. X. Querol (Attach “Declaration of support (other than form A8): AIRUSE LIFE Project”);
 MED-APICE project for Venice supported by the attached letter from the project’ coordinator, Dr. S. Patti (Attach “Declaration of support (other than form A8): MED-APICE Project”);
 EU URGENCHE project for Kuopio that will be supported by the THL beneficiary.
During the preparation of the proposal conditions were created to implement the Management Tool in more 4 EU cities – Chania (Gr), Barcelona (Es), Verona (It) and Padoa (It). Local stakeholders and coordinators of previous projects on the field contributed for the preparation of the project and assure the interest on LIFE INDEX-AIR Management Tool’ implementation and the existence of local data on air quality that will be used as input of Management Tool after the end of the project:
 Chania (Gr): TU Crete was beneficiary of EU FP5 SUB-AERO, FP6 PM-DOSE and FP7 HEXACOMM and generated the air quality data.
 Barcelona (Es): NCSR-D was beneficiary of LIFE AIRUSE project where data from Barcelona was generated. LIFE AIRUSE partners have already demonstrated an interested of collaboration, as documented in the attached letter from the project’ coordinator, Dr. X. Querol (Attach “Declaration of support (other than form A8): AIRUSE LIFE Project”).
 Verona (It) and Padoa (It): The previous stablished collaboration with Regional Agency for Environmental Protection and Prevention of the Venice (It), supported by a written interest letter [Picture: Letter of support from ARPAV – Italy (A) and (B)] and with the coordinator of MED-APICE project, Dr. S. Patti (Attach “Declaration of support (other than form A8): MED-APICE Project”) will assure the success of the implementation of the LIFE INDEX-AIR Management Tool in Verona and Padoa.</t>
  </si>
  <si>
    <t xml:space="preserve">
</t>
  </si>
  <si>
    <t>Participant</t>
  </si>
  <si>
    <t>2. NCSR-D</t>
  </si>
  <si>
    <t>3. THL</t>
  </si>
  <si>
    <t>4. TU-Crete</t>
  </si>
  <si>
    <t>40</t>
  </si>
  <si>
    <t>5</t>
  </si>
  <si>
    <t>18</t>
  </si>
  <si>
    <t>57</t>
  </si>
  <si>
    <t>• The database was filled with historical data from Lisbon, Athens, Kuopio, Oporto and Treviso.</t>
  </si>
  <si>
    <t xml:space="preserve">1 - Facebook:  
https://www.facebook.com/LIFEIndexAir
2 - Twitter: 
https://twitter.com/LIFEIndexAir
3 - Instagram: 
https://www.instagram.com/LIFE.Index.Air/
4 - LinkedIn: 
https://www.linkedin.com/groups/12038573
5 - ResearchGate: 
https://www.researchgate.net/project/LIFE-Index-Air
6 - Youtube: 
www.youtube.com/channel/UC3Y8OsCl_dodyXaVQjeZ2tw
</t>
  </si>
  <si>
    <t>Assessment of internal dose and clearence of PM chemical compounds</t>
  </si>
  <si>
    <t xml:space="preserve">Number of pages visited per country:
• 2017: total of 22970 pages | Portugal (40%) &gt; USA (14%) &gt; China (10%) &gt; Ukraine (6%) &gt; Russia (3%) &gt; Other countries (26%)
• 2018: total of 40432 pages | Portugal (26%) &gt; Ukraine (16%) &gt; USA (14%) &gt; China (13%) &gt; Russia (6%) &gt; Other countries (25%)
</t>
  </si>
  <si>
    <t>Total Reach - 55998, Number of Likes - 431, Number of publications - 256, Number of reactions at publications (likes) - 2079</t>
  </si>
  <si>
    <t>Youtube | Available videos: 7; Total of visualizations: 1261</t>
  </si>
  <si>
    <t>2nd Workshop of C2TN -IST (Loures, Portugal)</t>
  </si>
  <si>
    <t>Week of Science and Technology 2018 (Loures, Portugal)</t>
  </si>
  <si>
    <t>Loures InSS 2018</t>
  </si>
  <si>
    <t>Ciência 2018</t>
  </si>
  <si>
    <t>EUROPEAN RESEARCHERS’ NIGHT 2018</t>
  </si>
  <si>
    <t>Martins et al. (2018) Child Exposure to Indoor and Outdoor PM at Schools and Homes in the Lisbon Metropolitan Area, Portugal, IAC 2018, Missouri (USA), 2 - 7 September.</t>
  </si>
  <si>
    <t>Canha et al. (2018) Is the air that we breathe during sleep affecting our sleep quality?, Indoor Air 2018, Philapelphia (USA), 22-27 July.</t>
  </si>
  <si>
    <t>Canha et al. (2018) Indoor air quality during sleep, Indoor Air 2018, Philapelphia (USA), 22-27 July.</t>
  </si>
  <si>
    <t>Almeida et al. (2018) Indoor-to-outdoor particle concentration assessment for human exposure analysis, Indoor Air 2018, Philapelphia (USA), 22-27 July.</t>
  </si>
  <si>
    <t>Martins et al. (2018) Personal Exposure to Particulate Matter While Commuting, IAC 2018, Missouri (USA), 2 - 7 September.</t>
  </si>
  <si>
    <t>Report on PM chemical characterization in different microenvironments and sources identification</t>
  </si>
  <si>
    <t>Report on the setup of the exposure model (and input data)</t>
  </si>
  <si>
    <t>Report on the modelling evaluation exercise (comparison with monitoring data)</t>
  </si>
  <si>
    <t>Report on dose calculations for children</t>
  </si>
  <si>
    <t>Report on environmental burden of disease</t>
  </si>
  <si>
    <t>Report with the revision of action plans and measures to improve air quality in terms of PM.</t>
  </si>
  <si>
    <t>Report on air quality and exposure modelling results</t>
  </si>
  <si>
    <t>State-of-play at 30 June 2019
Monitoring meeting</t>
  </si>
  <si>
    <t>Almeida et al. (2019) Indoor and outdoor sources of particulate matter in 40 Portuguese homes, 27th International Conference on Modelling, Monitoring and Management of Air Pollution, Aveiro, 26-28 June.</t>
  </si>
  <si>
    <t>Ferreira et al. (2019) Modelling population exposure to PM2.5 in Lisbon, 7th Iberian Meeting on Aerosol Science and Technology, Lisbon, 9-11 July.</t>
  </si>
  <si>
    <t>Canha et al. (2019) Particulate matter exposure during sleep, 7th Iberian Meeting on Aerosol Science and Technology, Lisbon, 9-11 July.</t>
  </si>
  <si>
    <t>Savdie (2019) Impact of the new generation of cigarettes in the air quality, 7th Iberian Meeting on Aerosol Science and Technology, Lisbon, 9-11 July.</t>
  </si>
  <si>
    <t>Correia et al. (2019) Exposure and inhaled dose of particulate matter by commuters in Lisbon, 7th Iberian Meeting on Aerosol Science and Technology, Lisbon, 9-11 July.</t>
  </si>
  <si>
    <t>Miranda et al. (2019) Modelling PM in the air: current practices and challenges, 7th Iberian Meeting on Aerosol Science and Technology, Lisbon, 9-11 July.</t>
  </si>
  <si>
    <t>Faria et al. (2019) Spatial variability of personal exposure to particles in Lisbon, 7th Iberian Meeting on Aerosol Science and Technology, Lisbon, 9-11 July.</t>
  </si>
  <si>
    <t>Martins et al. (2019) Relationship between indoor and outdoor size-fractionated particulate matter collected in urban homes and schools, 7th Iberian Meeting on Aerosol Science and Technology, Lisbon, 9-11 July.</t>
  </si>
  <si>
    <t>Almeida et al. (2019) Sources of Children’s Exposure to Particulate Matter, 7th Iberian Meeting on Aerosol Science and Technology, Lisbon, 9-11 July.</t>
  </si>
  <si>
    <t>Relvas et al. (2019) , Artificial neural networks as a tool to control urban PM atmospheric levels, 7th Iberian Meeting on Aerosol Science and Technology, Lisbon, 9-11 July.</t>
  </si>
  <si>
    <t>Lehtomäki (2019) Burden of disease attributed to airborne particulate matter in five selected European cities, 7th Iberian Meeting on Aerosol Science and Technology, Lisbon, 9-11 July.</t>
  </si>
  <si>
    <t>Lazaradis et al. (2019) PM10 and metal content associated health risks in three European cities, 7th Iberian Meeting on Aerosol Science and Technology, Lisbon, 9-11 July.</t>
  </si>
  <si>
    <t>Hanninen et al (2019) Domains of air pollution health impact assessment in the LIFE Index-Air project, 7th Iberian Meeting on Aerosol Science and Technology, Lisbon, 9-11 July.</t>
  </si>
  <si>
    <t>Lehtomäki et al. (2019) Air pollution exposure and school absenteeism, 7th Iberian Meeting on Aerosol Science and Technology, Lisbon, 9-11 July.</t>
  </si>
  <si>
    <t>Korhonen et al. (2019) Outdoor PM2.5 levels at home and school locations in the LIFE Index-Air target cities, 7th Iberian Meeting on Aerosol Science and Technology, Lisbon, 9-11 July.</t>
  </si>
  <si>
    <t>Loures InSS 2019</t>
  </si>
  <si>
    <t>Assessment of the socio-economic impact of the project</t>
  </si>
  <si>
    <t>Estimated Impact</t>
  </si>
  <si>
    <t>Objective</t>
  </si>
  <si>
    <t>Indicators</t>
  </si>
  <si>
    <t>absolute values</t>
  </si>
  <si>
    <t>Units</t>
  </si>
  <si>
    <r>
      <t>Estimated Impact (in %)</t>
    </r>
    <r>
      <rPr>
        <b/>
        <sz val="10"/>
        <color rgb="FFFF0000"/>
        <rFont val="Arial"/>
        <family val="2"/>
      </rPr>
      <t>*</t>
    </r>
  </si>
  <si>
    <t>Mapping to KPI Web-tool indicators</t>
  </si>
  <si>
    <r>
      <rPr>
        <b/>
        <sz val="12"/>
        <color rgb="FFFF0000"/>
        <rFont val="Arial"/>
        <family val="2"/>
      </rPr>
      <t>*</t>
    </r>
    <r>
      <rPr>
        <b/>
        <sz val="10"/>
        <color rgb="FFFF0000"/>
        <rFont val="Arial"/>
        <family val="2"/>
      </rPr>
      <t xml:space="preserve"> Change expected (in %) compared to the initial situation.</t>
    </r>
  </si>
  <si>
    <t>Indicator numbers in KPI Web-tool</t>
  </si>
  <si>
    <t>Societal outputs and outcomes</t>
  </si>
  <si>
    <t>Compliance/enforcement</t>
  </si>
  <si>
    <t>No. of cities with implementation of the LIFE Index-Air Tool</t>
  </si>
  <si>
    <t>Number</t>
  </si>
  <si>
    <t>% change</t>
  </si>
  <si>
    <t>Involvement of non-governmental organisations (NGOs) and other stakeholders in project activities</t>
  </si>
  <si>
    <t>No. of public bodies involved in the project</t>
  </si>
  <si>
    <t>No. of NGO involved in the project</t>
  </si>
  <si>
    <t>Communication, dissemination, awareness raising</t>
  </si>
  <si>
    <t>No. of unique visits</t>
  </si>
  <si>
    <t>No. of individuals</t>
  </si>
  <si>
    <t>No. downloads</t>
  </si>
  <si>
    <t>Average visit duration</t>
  </si>
  <si>
    <t>Minutes</t>
  </si>
  <si>
    <t>No. of social networks</t>
  </si>
  <si>
    <t>No. of comments and/or likes</t>
  </si>
  <si>
    <t>No. of shares</t>
  </si>
  <si>
    <t>No. of publications</t>
  </si>
  <si>
    <t>No. of people informed</t>
  </si>
  <si>
    <t>Awareness campaigns</t>
  </si>
  <si>
    <t>No. of individuals made aware</t>
  </si>
  <si>
    <t>No. of individuals reached</t>
  </si>
  <si>
    <t>11.2 + 11.3</t>
  </si>
  <si>
    <t>No. of participants</t>
  </si>
  <si>
    <t>No. of works presented</t>
  </si>
  <si>
    <t>No. of manuals/technical guides</t>
  </si>
  <si>
    <t>No. of technical reports</t>
  </si>
  <si>
    <t>Scientific papers</t>
  </si>
  <si>
    <t>No. of scientific papers</t>
  </si>
  <si>
    <t>Social growth</t>
  </si>
  <si>
    <t>Tourism value</t>
  </si>
  <si>
    <t>Increased number of visits</t>
  </si>
  <si>
    <t>Not quantifiable</t>
  </si>
  <si>
    <t>The potential impacts in the tourism value will be done qualitatively by comparing the PM reductions associated with strategies (evaluated and proposed by the project) with the state of the art concerning PM impacts on tourism value.</t>
  </si>
  <si>
    <t>Competitiveness</t>
  </si>
  <si>
    <t>Green economy</t>
  </si>
  <si>
    <t>No. of companies involved and made aware for green economy potential during the project</t>
  </si>
  <si>
    <t>No. of professional associations involved and made aware for green economy potential during the project</t>
  </si>
  <si>
    <t>No. of environment, maintenance, energy and health professionals involved and made aware for green economy potential during the project</t>
  </si>
  <si>
    <t>No. of school managers involved and made aware for green economy potential during the project</t>
  </si>
  <si>
    <t>Economic outputs and outcomes</t>
  </si>
  <si>
    <t>Employment</t>
  </si>
  <si>
    <t>Job opportunities</t>
  </si>
  <si>
    <t xml:space="preserve">No. Jobs created </t>
  </si>
  <si>
    <t>FTE</t>
  </si>
  <si>
    <t>Operating costs during the project</t>
  </si>
  <si>
    <t>Costs associated with the implementation of the project</t>
  </si>
  <si>
    <t>€</t>
  </si>
  <si>
    <t>No. of geographical (NUT3) areas</t>
  </si>
  <si>
    <t>Reduction of costs associated with the 
application of the strategies developed in the project and evaluated by the LIFE Index-Air management tool</t>
  </si>
  <si>
    <t>No. of items added in the air quality database</t>
  </si>
  <si>
    <t>Historical data and LIFE Index-Air data</t>
  </si>
  <si>
    <t>No. of strategies</t>
  </si>
  <si>
    <t>No. of cities affected by the strategies</t>
  </si>
  <si>
    <t xml:space="preserve">No. of stakeholders informed/trained about the tool features </t>
  </si>
  <si>
    <t>No. of governmental bodies involved</t>
  </si>
  <si>
    <t xml:space="preserve">Costs associated with failure of EU legislation implementation </t>
  </si>
  <si>
    <t>Reduction of the exposure to PM chemical compounds and inhaled dose</t>
  </si>
  <si>
    <t>Reduction of the annual economic costs of health impacts and mortality from air pollution foreseen by the proposed strategies</t>
  </si>
  <si>
    <t>Reduction of burden disease associated with the exposure to PM chemical compounds</t>
  </si>
  <si>
    <t>Reduction of costs associated with the restoration of historical buildings materials</t>
  </si>
  <si>
    <t>Costs associated with the deterioration of historic buildings caused by air pollution</t>
  </si>
  <si>
    <t>The potential impacts in the historical sites will be done qualitatively by comparing the PM reductions associated with strategies (evaluated and proposed by the project) with the state of the art concerning PM impacts on historical sites.</t>
  </si>
  <si>
    <t>Improvement of the economic structure</t>
  </si>
  <si>
    <t>Properties value</t>
  </si>
  <si>
    <t>Increased value of properties</t>
  </si>
  <si>
    <t>The potential impacts in the properties value will be done qualitatively by comparing the PM reductions associated with strategies (evaluated and proposed by the project) with the state of the art concerning PM impacts on properties value.</t>
  </si>
  <si>
    <t>Improved ecosystems 
(by endorsing a better air quality)</t>
  </si>
  <si>
    <t>Water</t>
  </si>
  <si>
    <t>Improved Water Quality</t>
  </si>
  <si>
    <t>m3/year</t>
  </si>
  <si>
    <t>The potential impacts in the ecosystems will be done qualitatively by comparing the PM reductions associated with strategies (evaluated and proposed by the project) with the state of the art concerning PM impacts on  ecosystems.</t>
  </si>
  <si>
    <t>Forestry</t>
  </si>
  <si>
    <r>
      <t>Increase in area under</t>
    </r>
    <r>
      <rPr>
        <sz val="10"/>
        <color rgb="FFFF0000"/>
        <rFont val="Arial"/>
        <family val="2"/>
      </rPr>
      <t xml:space="preserve"> sustainable</t>
    </r>
    <r>
      <rPr>
        <sz val="10"/>
        <rFont val="Arial"/>
        <family val="2"/>
      </rPr>
      <t xml:space="preserve"> forest management</t>
    </r>
  </si>
  <si>
    <t>Agriculture</t>
  </si>
  <si>
    <r>
      <t xml:space="preserve">Areas of agricultural land under </t>
    </r>
    <r>
      <rPr>
        <sz val="10"/>
        <color rgb="FFFF0000"/>
        <rFont val="Arial"/>
        <family val="2"/>
      </rPr>
      <t>sustainable</t>
    </r>
    <r>
      <rPr>
        <sz val="10"/>
        <rFont val="Arial"/>
        <family val="2"/>
      </rPr>
      <t xml:space="preserve"> management</t>
    </r>
  </si>
  <si>
    <t>Soil / Land</t>
  </si>
  <si>
    <t>Soil Surface improved</t>
  </si>
  <si>
    <t>Habitats</t>
  </si>
  <si>
    <t>Areas progressing towards improvement</t>
  </si>
  <si>
    <t>Wildlife Species</t>
  </si>
  <si>
    <t>Number of threatened species in improved status</t>
  </si>
  <si>
    <t>Population (specify unit)</t>
  </si>
  <si>
    <t>Replication</t>
  </si>
  <si>
    <t>Reduction of the annual economic cost associated with the application of strategic measures in cities due to the replication</t>
  </si>
  <si>
    <t xml:space="preserve">Costs associated with premature death from air pollution in cities </t>
  </si>
  <si>
    <t>Expected operating costs during the replication/transfer after the project period</t>
  </si>
  <si>
    <t>Costs associated with the replication/transfer after the project period</t>
  </si>
  <si>
    <t>Area of the cities with implementation of the LIFE Index-Air Tool</t>
  </si>
  <si>
    <t>Area of the pilot city - Lisbon</t>
  </si>
  <si>
    <t>km2 of total area affected by the project</t>
  </si>
  <si>
    <t>Residents in the project area</t>
  </si>
  <si>
    <t>11.3</t>
  </si>
  <si>
    <t>Increased compliance capacities</t>
  </si>
  <si>
    <t>Number of risk-based compliance / enforcement systems implemented</t>
  </si>
  <si>
    <t>Compliance promotion</t>
  </si>
  <si>
    <t>11.4</t>
  </si>
  <si>
    <t>10.1.3</t>
  </si>
  <si>
    <t>Number of unique visits</t>
  </si>
  <si>
    <t>Number of individuals</t>
  </si>
  <si>
    <t>Duration website visits (minutes)</t>
  </si>
  <si>
    <t>12.1.6.1</t>
  </si>
  <si>
    <t>12.1.6.2</t>
  </si>
  <si>
    <t>12.1.7</t>
  </si>
  <si>
    <t>12.1.8</t>
  </si>
  <si>
    <t>12.1.9</t>
  </si>
  <si>
    <t>12.1.10</t>
  </si>
  <si>
    <t>Other media (video/broadcast)</t>
  </si>
  <si>
    <t>Number of videos</t>
  </si>
  <si>
    <t>Videos</t>
  </si>
  <si>
    <t>Hotline/information centre</t>
  </si>
  <si>
    <t>12.1.11</t>
  </si>
  <si>
    <t>Number of hotline/information centre</t>
  </si>
  <si>
    <t>13.10</t>
  </si>
  <si>
    <t>Events/exhibitions</t>
  </si>
  <si>
    <t>Number of events/exhibitions</t>
  </si>
  <si>
    <t>12.1.12</t>
  </si>
  <si>
    <t>Displayed information (poster, information boards)</t>
  </si>
  <si>
    <t>Poster, information boards</t>
  </si>
  <si>
    <t>Number of poster, information boards</t>
  </si>
  <si>
    <t>12.1 + 12.2</t>
  </si>
  <si>
    <t>15.3</t>
  </si>
  <si>
    <t>Running cost/operating costs during the project and expected in case of continuation/replication/transfer after the project period</t>
  </si>
  <si>
    <t>15.4</t>
  </si>
  <si>
    <t>Future funding</t>
  </si>
  <si>
    <t>Beneficiaries’ own contribution</t>
  </si>
  <si>
    <t>m46</t>
  </si>
  <si>
    <t>m47</t>
  </si>
  <si>
    <t>m48</t>
  </si>
  <si>
    <t>m49</t>
  </si>
  <si>
    <t>m50</t>
  </si>
  <si>
    <t>m51</t>
  </si>
  <si>
    <t>m52</t>
  </si>
  <si>
    <t>m53</t>
  </si>
  <si>
    <t>m54</t>
  </si>
  <si>
    <t>Status     30/09/2020</t>
  </si>
  <si>
    <t>Status     30/12/2020</t>
  </si>
  <si>
    <t>Status     30/03/2021</t>
  </si>
  <si>
    <t>M-B6.3 – Managment tool implemented in Oporto and Treviso</t>
  </si>
  <si>
    <t>M-B6.4 – Training  courses organized in Lisbon, Athens, Kuopio, Oporto and Treviso</t>
  </si>
  <si>
    <t>New deadline</t>
  </si>
  <si>
    <t>-</t>
  </si>
  <si>
    <t>–</t>
  </si>
  <si>
    <t>D-C2.1 Report on socio-economic impacts of the project</t>
  </si>
  <si>
    <t>D–D2.8 – Layman’s report</t>
  </si>
  <si>
    <t>D-E3.1 After-LIFE plan</t>
  </si>
  <si>
    <t>D-B6.2 – Technical report on the implementation  of the managment tool in Athens, Kuopio, Oporto and Treviso</t>
  </si>
  <si>
    <t>M-A2.1 – Organization of a training course  for technical staff in Lisbon</t>
  </si>
  <si>
    <t>M-A2.2 – Completion of the technical requirements</t>
  </si>
  <si>
    <t>M-B1.2 - Meeting in Lisbon to present and discuss the requirments of the operational platform</t>
  </si>
  <si>
    <t>D-C1.1 Mid-Term report on the effectiveness of the project based on the performance indicators</t>
  </si>
  <si>
    <t>D-C1.2 Progress report on the effectiveness of the project based on the performance indicators</t>
  </si>
  <si>
    <t>M-B7.1 - Review of action plans and measures to improve air quality in terms of PM</t>
  </si>
  <si>
    <t>M-B7.2 - Identification of measures adapted to the peculiar features of the studied cities</t>
  </si>
  <si>
    <t>M-B7.3 - Evaluation of the impacts of strategic measures with the tool</t>
  </si>
  <si>
    <t>M-C1.1 - Definition of indicators</t>
  </si>
  <si>
    <t>M-C1.2 - Assessment of the project effectiveness</t>
  </si>
  <si>
    <t>D-C2.1 - Assessment of the socio-economic impacts of the project</t>
  </si>
  <si>
    <t>D-C1.3 Progress report on the effectiveness of the project based on the performance indicators</t>
  </si>
  <si>
    <t>D-C1.4 Final report on the effectiveness of the project based on the performance indicators</t>
  </si>
  <si>
    <t>31/06/2021</t>
  </si>
  <si>
    <t>31/04/2020</t>
  </si>
  <si>
    <t xml:space="preserve">S.M. Almeida et al. (2017) Development of an Integrated Exposure – Dose Management Tool for Reduction of Particulate Matter in Air: Overview of the LIFE Index-Air Project , European Aerosol Conference 2017, Zurich, 27 Agust – 1 September.  </t>
  </si>
  <si>
    <t>S.M. Almeida et al. (2017) LIFE Index-Air project: development of an integrated exposure – dose management tool for reduction of particulate matter in air, 14th International Conference on Urban Health, Coimbra, 27 September.</t>
  </si>
  <si>
    <t>Martins et al. (2018) Distribuição granulométrica da massa de partículas amostradas no interior e exterior de casas e escolas de Lisboa, CIALP| XX Encontro REALP | XI CAN, Aveiro (Portugal), 8-10 May.</t>
  </si>
  <si>
    <t>Faria et al. (2018) Avaliação da exposição de crianças a matéria particulada em ambiente urbano, CIALP| XX Encontro REALP | XI CAN, Aveiro (Portugal), 8-10 May.</t>
  </si>
  <si>
    <t>Faria et al. (2018) Exposure of Children to Particulate Matter and Chemical Elements in Urban Environment, IAC 2018, Missouri (USA), 2 - 7 September.</t>
  </si>
  <si>
    <t>Coutinho et al. (2019). Studies of carbonaceous particles at a traffic site - Moscavide/Lisbon, Portugal. 12th International Conference on Carbonaceous Particles in the Atmosphere (ICCPA). Vienna, Austria. 3-6 April.</t>
  </si>
  <si>
    <t>Diapouli et al. (2019) Indoor and outdoor concentrations of polycyclic aromatic hydrocarbons (PAHs) at residences and schools, in Lisbon, Portugal, 7th Iberian Meeting on Aerosol Science and Technology, Lisbon, 9-11 July.</t>
  </si>
  <si>
    <t>Ascenção et al. (2019) Impact of wood combustion in fireplaces on indoor air quality. 7th Iberian Meeting on Aerosol Science and Technology. RICTA 2019. Lisbon, Portugal. 9 - 11 July.</t>
  </si>
  <si>
    <t>Coutinho et al. (2019). Assessment of Aerosol Emission Sources in a Traffic Site Combining On-line and Off-line Measurements. European Aerosol Conference. EAC 2019. Gothenburg, Sweden. 25-30 August.</t>
  </si>
  <si>
    <t>Chalvatzaki et al. (2019) Estimation of the personal dose in school children due to PM10 exposure. European Aerosol Conference. EAC 2019. Gothenburg, Sweden. 25-30 August.</t>
  </si>
  <si>
    <t>Coutinho et al. (2019). Assessment of Aerosol Emission Sources in a Traffic Site Combining On-line and Off line Measurements. International Congress on Environmental Health. ICEH 2019. Lisbon, Portugal. 25-27 September.</t>
  </si>
  <si>
    <t>Canha et al. (2018) Será que o ar que respiramos enquanto dormimos condiciona a qualidade do nosso sono?, CIALP| XX Encontro REALP | XI CAN, Aveiro (Portugal), 8-10 May.</t>
  </si>
  <si>
    <t>Gini et al. (2019) The effect of variability in size distribution metrics of aerosol chemical components on the deposited dose for urban areas in Lisbon, 7th Iberian Meeting on Aerosol Science and Technology, Lisbon, 9-11 July.</t>
  </si>
  <si>
    <t>Cunha-Lopes et al. (2019) Assessment of children’s exposure to sized-fractioned particulate matter and black carbon in Lisbon Metropolitan Area, 7th Iberian Meeting on Aerosol Science and Technology, Lisbon, 9-11 July.</t>
  </si>
  <si>
    <t>Chalvatzaki (2019) Personal dose of PM10 for students in primary schools in Lisbon, 7th Iberian Meeting on Aerosol Science and Technology, Lisbon, 9-11 July.</t>
  </si>
  <si>
    <t>Diapouli et al. (2019) LIFE Index-Air – Development of an integrated exposure-dose management tool for the reduction of particulate matter in air and the protection of public health, 7th Iberian Meeting on Aerosol Science and Technology, Lisbon, 9-11 July.</t>
  </si>
  <si>
    <t>Diapouli et al (2019). Chemical characterization of indoor and outdoor PM at residences and schools, in Lisbon, Portugal. European Aerosol Conference. EAC 2019. Gothenburg, Sweden. 25-30 August.</t>
  </si>
  <si>
    <t>Almeida et al. (2019). Source Apportionment of Children Exposure to Particulate Matter in Lisbon. European Aerosol Conference. EAC 2019. Gothenburg, Sweden. 25-30 August.</t>
  </si>
  <si>
    <t>Faria et al. (2019). Children exposure and dose assessment to chemical compounds in particulate matter in Lisbon. European Aerosol Conference. EAC 2019. Gothenburg, Sweden. 25-30 August.</t>
  </si>
  <si>
    <t>Correia et al (2019). Commuter exposure and inhaled dose of particulate matter in four common modes of transport in Lisbon. 4th International Congress on Environmental Health. ICEH 2019. Lisbon, Portugal. 25-27 September.</t>
  </si>
  <si>
    <t>Martins et al. (2019). Indoor-to-outdoor levels of size-segregated particulate matter in urban microenvironments. 4th International Congress on Environmental Health. ICEH 2019. Lisbon, Portugal. 25-27 September.</t>
  </si>
  <si>
    <t>Almeida et al. (2019). Exposure to source-related components of particle air pollution. 4th International Congress on Environmental Health. ICEH 2019. Lisbon, Portugal. 25-27 September.</t>
  </si>
  <si>
    <t>Cunha-Lopes et al. (2019). Children’s exposure assessment to particulate matter in Lisbon metropolitan area. 4th International Congress on Environmental Health. ICEH 2019. Lisbon, Portugal. 25-27 September.</t>
  </si>
  <si>
    <t>Faria et al. (2019). Children integrated exposure to chemical compounds in particulate matter. 4th International Congress on Environmental Health. ICEH 2019. Lisbon, Portugal. 25-27 September.</t>
  </si>
  <si>
    <t>LIFE Index-Air at the 3rd Workshop of NANOGUARD2AR Project - January 2019</t>
  </si>
  <si>
    <t>Week of Science and Technology 2018 (Loures, Portugal) - EB1 n.º 4 of Póvoa de Santa Iria</t>
  </si>
  <si>
    <t>2019 European Researchers’ Night (Lisbon, Portugal)</t>
  </si>
  <si>
    <t>LIFE Index-Air at the 36th meeting of GTAR (Working Group for Air) of APA - Stakeholders meeting - November 2019</t>
  </si>
  <si>
    <t>LIFE Index Air @ Ciência 2019</t>
  </si>
  <si>
    <t>LIFE Index-Air at the 34th meeting of GTAR (Working Group for Air) of APA - Stakeholders meeting - March 2018</t>
  </si>
  <si>
    <t>LIFE Index-Air at the IAEA course about PM source apportionment (Loures, Portugal) - November 2017</t>
  </si>
  <si>
    <t>“Security and Health at Work” Workshop at IST (Lisbon, Portugal) - May 2018</t>
  </si>
  <si>
    <t>1st Workshop of C2TN -IST (Loures, Portugal) - December 2017</t>
  </si>
  <si>
    <t>LIFE Index-Air at the Training School on ToF-ACSM and on source apportionment of organic aerosol (Prague, Czech Republic) - March 2018</t>
  </si>
  <si>
    <t>5th LIFE Training on Conservation and Environment (Budapest, Hungary) - November 2018</t>
  </si>
  <si>
    <t>LIFE Index-Air at the Workshop on "Qualidade do Ar em Ambiente Urbano" (Coimbra, Portugal) - February 2020</t>
  </si>
  <si>
    <t>LIFE Index-Air at the seminar “Smart Cities. Smart Health” (Almada, Portugal) - September 2019</t>
  </si>
  <si>
    <t>LIFE Index-Air at the Palestras dos Estágios de Verão do DEQ, IST (Lisbon, Portugal) - July 2019</t>
  </si>
  <si>
    <t>LIFE Index-Air at theThink Tank "Agenda da Terra" (Lisbon, Portugal) - July 2019</t>
  </si>
  <si>
    <t>3rd Workshop of C2TN -IST (Loures, Portugal) - December 2019</t>
  </si>
  <si>
    <t>LIFE Index Air in the Program "Meeting with a Scientist" of Escola Ciência Viva (Lisbon, Portugal) - February 2019</t>
  </si>
  <si>
    <t>LIFE Index Air in the Program "Meeting with a Scientist" of Escola Ciência Viva (Lisbon, Portugal) - October 2019</t>
  </si>
  <si>
    <t>3 LIFE Index Air TALKS with future Environmental Engineers from IST (Lisbon, Portugal) - 31st October, 14th November and 28th November 2019</t>
  </si>
  <si>
    <t>Students from ESTeSL discussing the LIFE Index-Air results (Lisbon, Portugal) - October 2019</t>
  </si>
  <si>
    <t>LIFE Index-Air in the at the Workshop “Mobilidade Elétrica para a melhoria da qualidade do ar nas cidades”, European Mobility Week (Lisbon, Portugal) - September 2019</t>
  </si>
  <si>
    <t>2 seminars at the secondary school of Bobadela (Loures, Portugal), with the title “The air belongs to everyone – what, why and how?” - February 2019</t>
  </si>
  <si>
    <t>Seminar at the secondary school Fernão Mendes (Almada, Portugal), with the title “The air belongs to everyone – what, why and how?” - March 2019</t>
  </si>
  <si>
    <t>Bobadela School presentation at C2TN -  June 2019</t>
  </si>
  <si>
    <t>Programa de Formação Universitária para Seniores, Ulisboa (Lisboa, Portugal) - November 2019</t>
  </si>
  <si>
    <t>13.11</t>
  </si>
  <si>
    <t>Thesis</t>
  </si>
  <si>
    <t>Number of thesis</t>
  </si>
  <si>
    <t>[1] E. Chalvatzaki, M. Lazaridis (2018) Α dosimetry model of hygroscopic particle growth in the human respiratory tract. Air Quality, Atmosphere &amp; Health 11 (4), 471–482. doi: 10.1007/s11869-018-0555-7. Article published on March 2018.</t>
  </si>
  <si>
    <t>[2] H. Lehtomäki, A. Korhonen, A. Asikainen, N. Karvosenoja, K. Kupiainen, V.V. Paunu, M. Savolahti, M. Sofiev, Y. Palamarchuk, A. Karppinen, J. Kukkonen, O. Hänninen (2018) Health Impacts of Ambient Air Pollution in Finland. International Journal of Environmental Research and Public Health 15(4), 736. doi: 10.3390/ijerph15040736. Article published on April 2018.</t>
  </si>
  <si>
    <t>[3] N. Canha, J. Lage, C. Galinha, S. Coentro, C. Alves, S.M. Almeida (2018) Impact of Biomass Home Heating, Cooking Styles, and Bread Toasting on the Indoor Air Quality at Portuguese Dwellings: A Case Study. Atmosphere 9(6), 214. doi:10.3390/atmos9060214. Article published on June 2018.</t>
  </si>
  <si>
    <t>[4] E. Chalvatzaki, S.E. Chatoutsidou, E. Mammi-Galani, S.M. Almeida, M.I. Gini, K. Eleftheriadis, E. Diapouli, M. Lazaridis (2018) Estimation of the Personal Deposited Dose of Particulate Matter and Particle-Bound Metals Using Data from Selected European Cities. Atmosphere 9(7), 248. doi: 10.3390/atmos9070248. Article published on July 2018.</t>
  </si>
  <si>
    <t>[5] Chalvatzaki, E.; Chatoutsidou, S.E.; Lehtomäki, H.; Almeida, S.M.; Eleftheriadis, K.; Hänninen, O.; Lazaridis, M.  (2019). Characterization of Human Health Risks from Particulate Air Pollution in Selected European Cities. Atmosphere 10, 96. doi: 10.3390/atmos10020096. Article published on February 2019.</t>
  </si>
  <si>
    <t>[6] I. Cunha-Lopes, V. Martins, T. Faria, C. Correia, S.M. Almeida (2019) Children's exposure to sized-fractioned particulate matter and black carbon in an urban environment, Building and Environment 155, 187-194. doi: 10.1016/j.buildenv.2019.03.045. Article published on May 2019.</t>
  </si>
  <si>
    <t>[7] N. Canha, J. Lage, J.T. Coutinho, C. Alves, S.M. Almeida (2019) Comparison of indoor air quality during sleep in smokers and non-smokers’ bedrooms: A preliminary study. Environmental Pollution, 249. doi:10.1016/j.envpol.2019.03.021. Article published on June 2019.</t>
  </si>
  <si>
    <t>[8] C. Correia, V. Martins, I. Cunha-Lopes, T. Faria, E. Diapouli, K. Eleftheriadis, S.M. Almeida (2020) Particle exposure and inhaled dose while commuting in Lisbon. Environmental Pollution 257. doi:10.1016/j.envpol.2019.113547.  Article published on November 2019.</t>
  </si>
  <si>
    <t>[9] T. Faria, V. Martins, C. Correia, N. Canha, E. Diapouli, M. Manousakas, K. Eleftheriadis, S.M. Almeida (2020) Children's exposure and dose assessment to particulate matter in Lisbon. Building and Environment 171. doi:10.1016/j.buildenv.2020.106666. Article published on February 2020.</t>
  </si>
  <si>
    <t>[10] V. Martins, T. Faria, E. Diapouli, M.I. Manousakas, K. Eleftheriadis, M. Viana, S.M. Almeida (2020) Relationship between indoor and outdoor size-fractionated particulate matter in urban microenvironments: Levels, chemical composition and sources. Environmental Research 183. doi:10.1016/j.envres.2020.109203. Article published on February 2020.</t>
  </si>
  <si>
    <t>[11] Canha N., Alves A.C., Marta C.S., Lage J., Belo J., Faria T., Cabo Verde S., Viegas C., Alves C., Almeida S.M. (2020) Compliance of indoor air quality during sleep with legislation and guidelines – a case study of Lisbon dwellings. Environmental Pollution 264, 114619. DOI: 10.1016/j.envpol.2020.114619. Article published on April 2020.</t>
  </si>
  <si>
    <t>[12] Savdie J., Canha N., Buitrago N., Almeida S.M. (2020) Passive Exposure to Pollutants from a New Generation of Cigarettes in Real Life Scenarios. International Journal of Environmental Research and Public Health 17(10), 3455. DOI: 10.3390/ijerph17103455. Article published on May 2020.</t>
  </si>
  <si>
    <t>Carolina Correia (2018) Exposição a partículas atmosféricas e dose inalada em movimentos pendulares em Lisboa. Master Thesis of the Integrated Master in Environmental Engineering at Instituto Superior Técnico, Universidade de Lisboa, Portugal.</t>
  </si>
  <si>
    <t>Inês Lopes (2018) Avaliação da exposição de crianças a matéria particulada em ambiente urbano. Master Thesis of the Integrated Master in Environmental Engineering at Instituto Superior Técnico, Universidade de Lisboa, Portugal.</t>
  </si>
  <si>
    <t>João Ramos (2019) Caraterização do sono em estudantes universitários: A influência da Qualidade do Ar Interior. Master Thesis of the Integrated Master in Environmental Engineering at Instituto Superior Técnico, Universidade de Lisboa, Portugal.</t>
  </si>
  <si>
    <t>Joseph Lozano (2019) Analysis of the effects of new cigarette generations on indoor air quality. Master Thesis of the Integrated Master in Environmental Engineering at Instituto Superior Técnico, Universidade de Lisboa, Portugal.</t>
  </si>
  <si>
    <t>Nicole Buitrago (2019) Indoor air quality inside vehicle cabins while commuting in Lisbon. Master Thesis of the Integrated Master in Environmental Engineering at Instituto Superior Técnico, Universidade de Lisboa, Portugal.</t>
  </si>
  <si>
    <t>Workshop "25 Years of Life Innovative Tools and Technologies for Nature, Environmental Protection and Climate Action" - July 2017</t>
  </si>
  <si>
    <t>Workshop "Urban Air Pollution Mitigation Tools" at EAC2017 - August 2017</t>
  </si>
  <si>
    <t xml:space="preserve">LIFE Index Air @ Meeting with National Contact Points of Greece, Bulgaria and Hungary - May 2017 </t>
  </si>
  <si>
    <t>LIFE Index Air @ Ciência 2017 - July 2017</t>
  </si>
  <si>
    <t>LIFE Index Air @ Intra LIFE PT 2017 - October 2017</t>
  </si>
  <si>
    <t>Workshop "Indoor Air Quality" organized by APEA  for IAQ professional and university students - May 2017</t>
  </si>
  <si>
    <t>107th Anniversary of IST (Lisbon, Portugal) - May 2018</t>
  </si>
  <si>
    <t>SEMINAR AND ROLE PLAY @ IST (Lisbon, Portugal) - November 2018</t>
  </si>
  <si>
    <t>SEMINAR AND ROLE PLAY @ ESTESL (Lisbon, Portugal) - December 2018</t>
  </si>
  <si>
    <t>Correia et al. (2018) Exposure to particulate matter and inhaled dose during commuting in Lisbon. Chemistry at ULisboa &amp; 2018 Summer School. 3rd Meeting of the College of Chemistry. Lisbon, Portugal. 27-29 June 2018.</t>
  </si>
  <si>
    <t>Cunha-Lopes et al. (2018) Children exposure assessment to particulate matter in urban environment. Chemistry at ULisboa &amp; 2018 Summer School. 3rd Meeting of the College of Chemistry. Lisbon, Portugal. 27-29 June 2018.</t>
  </si>
  <si>
    <t>Report on time activity patterns</t>
  </si>
  <si>
    <t>Report on setup of the air quality modelling system</t>
  </si>
  <si>
    <t>88</t>
  </si>
  <si>
    <t>RICTA 2019</t>
  </si>
  <si>
    <t>1  ABAE, through ECO-school programme, invited LIFE Index-Air to participate in the Day of Green Flags – Eco schools award where the project activities were disseminated + webinar "The air that I breath...indoors"
25 NGOs received the newsletter:
•  ZERO – Associação Sistema Terrestre Sustentável
•  AAAS – American Association for the Advancement of Science
•  APCD – Gabinete de Estudos e Projectos de Cooperação
•  APEMETA – Associação Portuguesa de Empresas de Tecnologias Ambientais   
•  APEA – Associação Portuguesa de Engenharia do Ambiente
•  California Air Resources Board
•  CUGH – Consortium of Universities for Global Health
•  GBCHealth 
•  GEOTA – Grupo de Estudos de Ordenamento do Território e Ambiente 
•  Global Health Council
•  GHTC – Global Health Technologies Coalition
•  GreenPeace
•  IEEI – Instituto de Estudos Estratégicos Internacionais 
•  INDE – Intercooperação e Desenvolvimento 
•  Indoor Air Quality Informatio Centre
•  ISIAQ – International Society of Indoor Air Quality and Climate
•  Kaiser Family Foundation (KFF) U.S. Global Health Policy 
•  Quercus – Associação Nacional de Conservação da Natureza 
•  Research America Global Health R&amp;D Advocacy 
•  The Earth Institute 
•  The Global Health Network Center for Strategic and International Studies (CSIS) Global Health Policy Center 
•  UNF – UN Foundation
•  Wellcome Trust 
•  WHO – World Health Organization
•  Worldmapper</t>
  </si>
  <si>
    <t>LIFE Index-Air @ Training School on Black and Brown Carbon (Ljubljana, Slovenia) - January 2018</t>
  </si>
  <si>
    <t>Students from ESTeSL discussing the LIFE Index-Air results (Lisbon, Portugal) - January 2021</t>
  </si>
  <si>
    <t>Programa de Formação Universitária para Seniores, Ulisboa (Lisboa, Portugal) - 10 November 2020 (online)</t>
  </si>
  <si>
    <t>State-of-play at 23 April 2021
Monitoring meeting</t>
  </si>
  <si>
    <t>LIFE Open-forum during RICTA conference</t>
  </si>
  <si>
    <t>“Does the air belongs to everyone?” in “Explain it to me as if I was 5 years old”, 4 july 2020 https://www.facebook.com/253571472881/videos/2681768978811136</t>
  </si>
  <si>
    <t>Hanninen et al (2019) Aerosol-induced changes in effect estimates due to exposure misclassification and bias in air pollution epidemiology, European Aerosol Conference (EAC), Aachen, Germany. 30 August - 4 September 2020.</t>
  </si>
  <si>
    <t>Rumrich et al. (2019) Prenatal exposure to particulate matter: Impact on birth outcomes in Finland, European Aerosol Conference (EAC), Aachen, Germany. 30 August - 4 September 2020.</t>
  </si>
  <si>
    <t>Korhonen et al. (2020) Assessment of model bias and PM2.5 exposures by several air quality models, European Aerosol Conference (EAC), Aachen, Germany. 30 August - 4 September 2020.</t>
  </si>
  <si>
    <t>Diapouli et al. (2020) LIFE Index-Air: Development of an integrated exposure - dose management tool for the reduction of PM pollution and the protection of public health, European Aerosol Conference (EAC), Aachen, Germany. 30 August - 4 September 2020.</t>
  </si>
  <si>
    <t>Diapouli et al (2020) Indoor and outdoor concentrations of polycyclic aromatic hydrocarbons (PAHs) at residences and schools, in Lisbon, Portugal, European Aerosol Conference (EAC), Aachen, Germany. 30 August - 4 September 2020.</t>
  </si>
  <si>
    <t>[13] C. Viegas, B. Almeida, M. Dias, L. Caetano, E. Carolino, A. Quintal Gomes, T. Faria, V. Martins, S.M. Almeida (2020) Assessment of children's potential exposure to bioburden in indoor environments, Atmosphere, 11, 993.  https://doi.org/10.3390/atmos11090993</t>
  </si>
  <si>
    <t>[14] J. Ferreira, D. Lopes, S. Rafael, H. Relvas, S.M. Almeida, A.I. Miranda (2020) Modelling air quality levels of regulated metals: limitations and challenges, Environ Sci Pollut Res. https://doi.org/10.1007/s11356-020-09645-9</t>
  </si>
  <si>
    <t>[15] E. Chalvatzaki, S.E. Chatoutsidou, V. Martins, T. Faria, E. Diapouli, M. Manousakas, S.M. Almeida, K. Eleftheriadis, M. Lazaridis (2020) Assessment of the personal dose received by school children due to PM10 air pollution in Lisbon, Aerosol and Air Quality Research. https://doi.org/10.4209/aaqr.2020.01.0022</t>
  </si>
  <si>
    <t>[16] N.D. Buitrago, J. Savdie, S.M. Almeida, S. CaboVerde (2021)  Factors affecting the exposure to physicochemical and microbiological pollutants in vehicle cabins while commuting in Lisbon,  Environmental Pollution, 116062. https://doi.org/10.1016/j.envpol.2020.116062.</t>
  </si>
  <si>
    <t>[17] V. Martins, C. Correia, I. Cunha-Lopes, T. Faria, E. Diapouli, M.I. Manousakas, K. Eleftheriadis, S.M. Almeida (2021) Chemical characterisation of particulate matter in urban transport modes, Journal of Environmental Sciences 100, 51-61.  https://doi.org/10.1016/j.jes.2020.07.008</t>
  </si>
  <si>
    <t>[18] N. Canha, E. Diapouli, S.M.  Almeida (2021) Integrated Human Exposure to Air Pollution. Int. J.  Environ. Res. Public Health 18, 2233. https://doi.org/10.3390/ijerph18052233</t>
  </si>
  <si>
    <t>[19] A. Korhonen, H. Relvas, A.I. Miranda, J. Ferreira, D. Lopes, S. Rafael, S.M. Almeida, T. Faria, V. Martins, N. Canha, E. Diapouli, K. Eleftheriadis, E. Chalvatzaki, M. Lazaridis, H. Lehtomäki, I. Rumrich, O. Hänninen (2021) Analysis of spatial factors, time-activity and infiltration on outdoor generated PM2.5 exposures of school children in five European cities, Science of the Total Environment, https://doi.org/10.1016/j.scitotenv.2021.147111</t>
  </si>
  <si>
    <t>Marco Dionisio (2020) Air quality and health impact assessment: Lisbon case study. Master Thesis of the Integrated Master in Environmental Engineering at Instituto Superior Técnico, Universidade de Lisboa, Portugal.</t>
  </si>
  <si>
    <t>1st Stakeholders meeting in APA</t>
  </si>
  <si>
    <t>1st Stakeholders meeting in CCDR-LVT</t>
  </si>
  <si>
    <t>1st Stakeholders meeting in CCDR-N</t>
  </si>
  <si>
    <t>1st Stakeholders meeting in JF-Olivais</t>
  </si>
  <si>
    <t>1st Stakeholders meeting in JF-PN</t>
  </si>
  <si>
    <t>1st Stakeholders meeting with school teachers</t>
  </si>
  <si>
    <t>1st Stakeholders meeting in City of Kuopio</t>
  </si>
  <si>
    <t>1st Stakeholders meeting in Athens</t>
  </si>
  <si>
    <t>1st Stakeholders meeting in Ministry of Health, Athens</t>
  </si>
  <si>
    <t>[21] Canha N., Teixeira C., Figueira M., Correia C. (2021) How Is Indoor Air Quality during Sleep? A Review of Field Studies. Atmosphere. 2021; 12(1):110. DOI: 10.3390/atmos12010110</t>
  </si>
  <si>
    <t>2nd Stakeholders Treviso, LIFE Index-Air at the final conference of the Interreg MED REMEDIO project (Treviso, Italy) - October 2019</t>
  </si>
  <si>
    <t xml:space="preserve">N. Canha (2021) A qualidade do ar enquanto dormimos. III Congresso Português de Cronobiologia e Medicina do Sono, participation of 76 participants from 4 countries, online, 19 March (invited speaker). </t>
  </si>
  <si>
    <t xml:space="preserve">ERA-PLANET SMURBS project, 10-11/11/2020 Online workshop on smart urban solutions for air quality and health
</t>
  </si>
  <si>
    <t>Status     30/06/2021</t>
  </si>
  <si>
    <t>Status     30/09/2021</t>
  </si>
  <si>
    <t>State-of-play at end of the project</t>
  </si>
  <si>
    <r>
      <t xml:space="preserve">The WHO [1] estimated the Burden Disease associated with particulate matter pollution, calculated as disability adjusted life-years (DALY) that account for loss of life years due to premature mortality and due to years lived with disabilities (i.e. morbidity). DALYs normalized to the country population vary between 1.4 DALYs/1000capita/year in Finland and 10.6 DALYs/1000capita/year in Greece. Considering the cities studied in the project and the population between 5-9 years from these cities, we estimated the Burden Disease from exposure to PM for the target population.  Results shows that Burden Disease from PM varies between 7.8 DALYs/year in Kuopio and 394 DALYs/year in Barcelona.
We emphasize that this assessment is associated with uncertainties because we assumed an uniform distribution of burden of disease through the country and through ages intervals. This assessment will be optimized during the project.  
The burden of disease caused by exposure to PM is therefore elevated and reductions are needed. This project will develop guidelines for action plans formulation and will use the LIFE INDEX-AIR management tool to quantitative estimate disease mitigation using an innovative approach, once indoor-outdoor relationship of PM concentrations - which is a major shortcoming for estimation of long-term trends in health impacts caused by air pollution - has not been considered in previous management tools that focused essentially in the relation between emissions - sources – outdoor air pollutants concentrations.
Considering this, one question arises: What disease mitigation can be expected from the exposure reduction measures that will be identified within the project?  
A recent study co-authored by THL [2] estimated changes in the Burden Disease as an effect of changes in climate, anthropogenic emissions and building stock. This work showed that combined effect of climate change and expected declines in anthropogenic emissions will decrease the burden disease in 62-65% by 2050. This assessment also shows that by adding the building stock renewal, due to the requirements from the European Directive on Energy Performance of Buildings, it is expected a decrease of PM related burden disease of 80% by 2050.
Therefore, we believe that the listed strategic measures will potentially reduce burden disease attributed to PM exposure in 80%. 
</t>
    </r>
    <r>
      <rPr>
        <u/>
        <sz val="12"/>
        <rFont val="Calibri"/>
        <family val="2"/>
        <scheme val="minor"/>
      </rPr>
      <t>References:</t>
    </r>
    <r>
      <rPr>
        <sz val="12"/>
        <rFont val="Calibri"/>
        <family val="2"/>
        <scheme val="minor"/>
      </rPr>
      <t xml:space="preserve">
[1] WHO Regional Office for Europe, OECD (2015) Economic cost of the health impact of air pollution in Europe: Clean Air, health and wealth. Copenhagen:WHO Regional Office for Europe
 [2] Geels C., Andersson C., Hänninen O.,Lanso A.S., Schwarze P.E. Skjoth C.A. Brandt J. (2015) Future Premature Mortality due to O3, Secondary Inorganic Aerosols and Primary PM in Europe –Sensitivity to changes in climate, anthropogenic emissions, population and building stock, Int. J. Environ. Res. Public Health 12, 2837-2869</t>
    </r>
  </si>
  <si>
    <r>
      <rPr>
        <b/>
        <sz val="16"/>
        <color rgb="FFFF0000"/>
        <rFont val="Calibri"/>
        <family val="2"/>
        <scheme val="minor"/>
      </rPr>
      <t xml:space="preserve">Reference EU state-of-the-art or EU relevant actual </t>
    </r>
    <r>
      <rPr>
        <b/>
        <sz val="16"/>
        <color theme="1"/>
        <rFont val="Calibri"/>
        <family val="2"/>
        <scheme val="minor"/>
      </rPr>
      <t xml:space="preserve">state-of-play  at the </t>
    </r>
    <r>
      <rPr>
        <b/>
        <sz val="16"/>
        <color rgb="FF0070C0"/>
        <rFont val="Calibri"/>
        <family val="2"/>
        <scheme val="minor"/>
      </rPr>
      <t>beginning of the project period</t>
    </r>
    <r>
      <rPr>
        <b/>
        <sz val="16"/>
        <color theme="1"/>
        <rFont val="Calibri"/>
        <family val="2"/>
        <scheme val="minor"/>
      </rPr>
      <t xml:space="preserve"> 
(where available)
Indicate the exact data source in column M</t>
    </r>
  </si>
  <si>
    <r>
      <t>State-of-play at the</t>
    </r>
    <r>
      <rPr>
        <b/>
        <sz val="16"/>
        <color rgb="FF0070C0"/>
        <rFont val="Calibri"/>
        <family val="2"/>
        <scheme val="minor"/>
      </rPr>
      <t xml:space="preserve"> beginning of the project </t>
    </r>
    <r>
      <rPr>
        <b/>
        <sz val="16"/>
        <color theme="1"/>
        <rFont val="Calibri"/>
        <family val="2"/>
        <scheme val="minor"/>
      </rPr>
      <t xml:space="preserve">period  </t>
    </r>
    <r>
      <rPr>
        <b/>
        <sz val="16"/>
        <color rgb="FFFF0000"/>
        <rFont val="Calibri"/>
        <family val="2"/>
        <scheme val="minor"/>
      </rPr>
      <t>at project level</t>
    </r>
    <r>
      <rPr>
        <b/>
        <sz val="16"/>
        <color theme="1"/>
        <rFont val="Calibri"/>
        <family val="2"/>
        <scheme val="minor"/>
      </rPr>
      <t xml:space="preserve">
</t>
    </r>
  </si>
  <si>
    <r>
      <t xml:space="preserve">State-of-play at the </t>
    </r>
    <r>
      <rPr>
        <b/>
        <sz val="16"/>
        <color rgb="FF0070C0"/>
        <rFont val="Calibri"/>
        <family val="2"/>
        <scheme val="minor"/>
      </rPr>
      <t>end of the project</t>
    </r>
    <r>
      <rPr>
        <b/>
        <sz val="16"/>
        <color theme="1"/>
        <rFont val="Calibri"/>
        <family val="2"/>
        <scheme val="minor"/>
      </rPr>
      <t xml:space="preserve"> period </t>
    </r>
    <r>
      <rPr>
        <b/>
        <sz val="16"/>
        <color rgb="FFFF0000"/>
        <rFont val="Calibri"/>
        <family val="2"/>
        <scheme val="minor"/>
      </rPr>
      <t>at project level</t>
    </r>
    <r>
      <rPr>
        <b/>
        <sz val="16"/>
        <color theme="1"/>
        <rFont val="Calibri"/>
        <family val="2"/>
        <scheme val="minor"/>
      </rPr>
      <t xml:space="preserve">
</t>
    </r>
  </si>
  <si>
    <r>
      <rPr>
        <b/>
        <sz val="16"/>
        <color rgb="FF0070C0"/>
        <rFont val="Calibri"/>
        <family val="2"/>
        <scheme val="minor"/>
      </rPr>
      <t>Impact</t>
    </r>
    <r>
      <rPr>
        <b/>
        <sz val="16"/>
        <color theme="1"/>
        <rFont val="Calibri"/>
        <family val="2"/>
        <scheme val="minor"/>
      </rPr>
      <t xml:space="preserve"> </t>
    </r>
    <r>
      <rPr>
        <b/>
        <sz val="16"/>
        <color rgb="FFFF0000"/>
        <rFont val="Calibri"/>
        <family val="2"/>
        <scheme val="minor"/>
      </rPr>
      <t xml:space="preserve">at project level </t>
    </r>
    <r>
      <rPr>
        <b/>
        <sz val="16"/>
        <color theme="1"/>
        <rFont val="Calibri"/>
        <family val="2"/>
        <scheme val="minor"/>
      </rPr>
      <t xml:space="preserve">
(G-F)
</t>
    </r>
    <r>
      <rPr>
        <b/>
        <u/>
        <sz val="16"/>
        <color theme="1"/>
        <rFont val="Calibri"/>
        <family val="2"/>
        <scheme val="minor"/>
      </rPr>
      <t>or</t>
    </r>
    <r>
      <rPr>
        <b/>
        <sz val="16"/>
        <color theme="1"/>
        <rFont val="Calibri"/>
        <family val="2"/>
        <scheme val="minor"/>
      </rPr>
      <t xml:space="preserve"> N/A, where the values are not numerical
</t>
    </r>
    <r>
      <rPr>
        <i/>
        <sz val="16"/>
        <color theme="1"/>
        <rFont val="Calibri"/>
        <family val="2"/>
        <scheme val="minor"/>
      </rPr>
      <t>(automatically filled in)</t>
    </r>
  </si>
  <si>
    <r>
      <rPr>
        <b/>
        <sz val="16"/>
        <color rgb="FF0070C0"/>
        <rFont val="Calibri"/>
        <family val="2"/>
        <scheme val="minor"/>
      </rPr>
      <t>Impact</t>
    </r>
    <r>
      <rPr>
        <b/>
        <sz val="16"/>
        <color theme="1"/>
        <rFont val="Calibri"/>
        <family val="2"/>
        <scheme val="minor"/>
      </rPr>
      <t xml:space="preserve"> </t>
    </r>
    <r>
      <rPr>
        <b/>
        <sz val="16"/>
        <color rgb="FFFF0000"/>
        <rFont val="Calibri"/>
        <family val="2"/>
        <scheme val="minor"/>
      </rPr>
      <t>at project level</t>
    </r>
    <r>
      <rPr>
        <b/>
        <sz val="16"/>
        <color theme="1"/>
        <rFont val="Calibri"/>
        <family val="2"/>
        <scheme val="minor"/>
      </rPr>
      <t xml:space="preserve"> as </t>
    </r>
    <r>
      <rPr>
        <b/>
        <sz val="16"/>
        <color rgb="FFFF0000"/>
        <rFont val="Calibri"/>
        <family val="2"/>
        <scheme val="minor"/>
      </rPr>
      <t xml:space="preserve">compared to Reference EU state-of-the-art or EU relevant actual </t>
    </r>
    <r>
      <rPr>
        <b/>
        <sz val="16"/>
        <color rgb="FF0070C0"/>
        <rFont val="Calibri"/>
        <family val="2"/>
        <scheme val="minor"/>
      </rPr>
      <t xml:space="preserve">at the beginning of the project </t>
    </r>
    <r>
      <rPr>
        <b/>
        <sz val="16"/>
        <color theme="1"/>
        <rFont val="Calibri"/>
        <family val="2"/>
        <scheme val="minor"/>
      </rPr>
      <t xml:space="preserve"> 
(in %)
{[(G-E)/E] *100} 
</t>
    </r>
    <r>
      <rPr>
        <b/>
        <u/>
        <sz val="16"/>
        <color theme="1"/>
        <rFont val="Calibri"/>
        <family val="2"/>
        <scheme val="minor"/>
      </rPr>
      <t>or</t>
    </r>
    <r>
      <rPr>
        <b/>
        <sz val="16"/>
        <color theme="1"/>
        <rFont val="Calibri"/>
        <family val="2"/>
        <scheme val="minor"/>
      </rPr>
      <t xml:space="preserve"> N/A, where values are not numerical
</t>
    </r>
    <r>
      <rPr>
        <i/>
        <sz val="16"/>
        <color theme="1"/>
        <rFont val="Calibri"/>
        <family val="2"/>
        <scheme val="minor"/>
      </rPr>
      <t>(automatically filled in)</t>
    </r>
  </si>
  <si>
    <r>
      <t>State-of-play</t>
    </r>
    <r>
      <rPr>
        <b/>
        <sz val="16"/>
        <color rgb="FF002060"/>
        <rFont val="Calibri"/>
        <family val="2"/>
        <scheme val="minor"/>
      </rPr>
      <t xml:space="preserve">
</t>
    </r>
    <r>
      <rPr>
        <b/>
        <sz val="16"/>
        <color rgb="FF0070C0"/>
        <rFont val="Calibri"/>
        <family val="2"/>
        <scheme val="minor"/>
      </rPr>
      <t>5 years after</t>
    </r>
    <r>
      <rPr>
        <b/>
        <sz val="16"/>
        <color rgb="FF002060"/>
        <rFont val="Calibri"/>
        <family val="2"/>
        <scheme val="minor"/>
      </rPr>
      <t xml:space="preserve"> </t>
    </r>
    <r>
      <rPr>
        <b/>
        <sz val="16"/>
        <color theme="1"/>
        <rFont val="Calibri"/>
        <family val="2"/>
        <scheme val="minor"/>
      </rPr>
      <t xml:space="preserve">the project end
at </t>
    </r>
    <r>
      <rPr>
        <b/>
        <sz val="16"/>
        <color rgb="FFFF0000"/>
        <rFont val="Calibri"/>
        <family val="2"/>
        <scheme val="minor"/>
      </rPr>
      <t>project  continuation, replication and/or transfer level</t>
    </r>
    <r>
      <rPr>
        <b/>
        <sz val="16"/>
        <color theme="1"/>
        <rFont val="Calibri"/>
        <family val="2"/>
        <scheme val="minor"/>
      </rPr>
      <t xml:space="preserve"> 
(Indicator 15.5)</t>
    </r>
  </si>
  <si>
    <r>
      <rPr>
        <b/>
        <sz val="16"/>
        <color rgb="FF0070C0"/>
        <rFont val="Calibri"/>
        <family val="2"/>
        <scheme val="minor"/>
      </rPr>
      <t xml:space="preserve">impact 5 years after </t>
    </r>
    <r>
      <rPr>
        <b/>
        <sz val="16"/>
        <color theme="1"/>
        <rFont val="Calibri"/>
        <family val="2"/>
        <scheme val="minor"/>
      </rPr>
      <t xml:space="preserve"> the project end </t>
    </r>
    <r>
      <rPr>
        <b/>
        <sz val="16"/>
        <color rgb="FFFF0000"/>
        <rFont val="Calibri"/>
        <family val="2"/>
        <scheme val="minor"/>
      </rPr>
      <t xml:space="preserve">at project continuation, replication and/or transfer level
</t>
    </r>
    <r>
      <rPr>
        <b/>
        <sz val="16"/>
        <rFont val="Calibri"/>
        <family val="2"/>
        <scheme val="minor"/>
      </rPr>
      <t>(Indicator 15.5)</t>
    </r>
    <r>
      <rPr>
        <b/>
        <sz val="16"/>
        <color theme="1"/>
        <rFont val="Calibri"/>
        <family val="2"/>
        <scheme val="minor"/>
      </rPr>
      <t xml:space="preserve">
(J-F)
</t>
    </r>
    <r>
      <rPr>
        <b/>
        <u/>
        <sz val="16"/>
        <color theme="1"/>
        <rFont val="Calibri"/>
        <family val="2"/>
        <scheme val="minor"/>
      </rPr>
      <t xml:space="preserve">or </t>
    </r>
    <r>
      <rPr>
        <b/>
        <sz val="16"/>
        <color theme="1"/>
        <rFont val="Calibri"/>
        <family val="2"/>
        <scheme val="minor"/>
      </rPr>
      <t xml:space="preserve">N/A, where the values are not numerical </t>
    </r>
    <r>
      <rPr>
        <i/>
        <sz val="16"/>
        <color theme="1"/>
        <rFont val="Calibri"/>
        <family val="2"/>
        <scheme val="minor"/>
      </rPr>
      <t>(automatically filled in)</t>
    </r>
  </si>
  <si>
    <r>
      <rPr>
        <b/>
        <sz val="16"/>
        <color rgb="FF0070C0"/>
        <rFont val="Calibri"/>
        <family val="2"/>
        <scheme val="minor"/>
      </rPr>
      <t>Impact 5 years after the project end</t>
    </r>
    <r>
      <rPr>
        <b/>
        <sz val="16"/>
        <color theme="1"/>
        <rFont val="Calibri"/>
        <family val="2"/>
        <scheme val="minor"/>
      </rPr>
      <t xml:space="preserve"> </t>
    </r>
    <r>
      <rPr>
        <b/>
        <sz val="16"/>
        <color rgb="FFFF0000"/>
        <rFont val="Calibri"/>
        <family val="2"/>
        <scheme val="minor"/>
      </rPr>
      <t xml:space="preserve">at project continuation, replication and/or transfer level </t>
    </r>
    <r>
      <rPr>
        <b/>
        <sz val="16"/>
        <rFont val="Calibri"/>
        <family val="2"/>
        <scheme val="minor"/>
      </rPr>
      <t xml:space="preserve"> 
(Indicator 15.5) as </t>
    </r>
    <r>
      <rPr>
        <b/>
        <sz val="16"/>
        <color rgb="FFFF0000"/>
        <rFont val="Calibri"/>
        <family val="2"/>
        <scheme val="minor"/>
      </rPr>
      <t xml:space="preserve">compared to Reference EU state-of-the-art or EU relevant actual state-of-play </t>
    </r>
    <r>
      <rPr>
        <b/>
        <sz val="16"/>
        <rFont val="Calibri"/>
        <family val="2"/>
        <scheme val="minor"/>
      </rPr>
      <t xml:space="preserve">(in%)
{[(J-E)/E] *100} or N/A, 
</t>
    </r>
    <r>
      <rPr>
        <b/>
        <u/>
        <sz val="16"/>
        <rFont val="Calibri"/>
        <family val="2"/>
        <scheme val="minor"/>
      </rPr>
      <t>or</t>
    </r>
    <r>
      <rPr>
        <b/>
        <sz val="16"/>
        <rFont val="Calibri"/>
        <family val="2"/>
        <scheme val="minor"/>
      </rPr>
      <t xml:space="preserve"> N/A where </t>
    </r>
    <r>
      <rPr>
        <b/>
        <sz val="16"/>
        <color theme="1"/>
        <rFont val="Calibri"/>
        <family val="2"/>
        <scheme val="minor"/>
      </rPr>
      <t xml:space="preserve">values are not numerical
</t>
    </r>
    <r>
      <rPr>
        <i/>
        <sz val="16"/>
        <color theme="1"/>
        <rFont val="Calibri"/>
        <family val="2"/>
        <scheme val="minor"/>
      </rPr>
      <t>(automatically filled in)</t>
    </r>
  </si>
  <si>
    <r>
      <t>State-of-play at 31 December 2018
1</t>
    </r>
    <r>
      <rPr>
        <b/>
        <vertAlign val="superscript"/>
        <sz val="16"/>
        <color theme="1"/>
        <rFont val="Calibri"/>
        <family val="2"/>
        <scheme val="minor"/>
      </rPr>
      <t>st</t>
    </r>
    <r>
      <rPr>
        <b/>
        <sz val="16"/>
        <color theme="1"/>
        <rFont val="Calibri"/>
        <family val="2"/>
        <scheme val="minor"/>
      </rPr>
      <t xml:space="preserve"> progress report</t>
    </r>
  </si>
  <si>
    <r>
      <t>State-of-play at 30 April 2020
2</t>
    </r>
    <r>
      <rPr>
        <b/>
        <vertAlign val="superscript"/>
        <sz val="16"/>
        <color theme="1"/>
        <rFont val="Calibri"/>
        <family val="2"/>
        <scheme val="minor"/>
      </rPr>
      <t>nd</t>
    </r>
    <r>
      <rPr>
        <b/>
        <sz val="16"/>
        <color theme="1"/>
        <rFont val="Calibri"/>
        <family val="2"/>
        <scheme val="minor"/>
      </rPr>
      <t xml:space="preserve"> progress report</t>
    </r>
  </si>
  <si>
    <r>
      <t>ha, km</t>
    </r>
    <r>
      <rPr>
        <vertAlign val="superscript"/>
        <sz val="16"/>
        <color theme="1"/>
        <rFont val="Calibri"/>
        <family val="2"/>
        <scheme val="minor"/>
      </rPr>
      <t>2</t>
    </r>
  </si>
  <si>
    <r>
      <t xml:space="preserve">Biogeographical area(s) - </t>
    </r>
    <r>
      <rPr>
        <b/>
        <i/>
        <sz val="16"/>
        <color theme="1"/>
        <rFont val="Calibri"/>
        <family val="2"/>
        <scheme val="minor"/>
      </rPr>
      <t>Fill in under 7.1</t>
    </r>
  </si>
  <si>
    <r>
      <t xml:space="preserve">Invasive Alien Species (IAS) in Natura 2000 - </t>
    </r>
    <r>
      <rPr>
        <b/>
        <i/>
        <sz val="16"/>
        <color theme="1"/>
        <rFont val="Calibri"/>
        <family val="2"/>
        <scheme val="minor"/>
      </rPr>
      <t>Fill in under 7.3</t>
    </r>
  </si>
  <si>
    <r>
      <t>ha; km</t>
    </r>
    <r>
      <rPr>
        <vertAlign val="superscript"/>
        <sz val="16"/>
        <color theme="1"/>
        <rFont val="Calibri"/>
        <family val="2"/>
        <scheme val="minor"/>
      </rPr>
      <t>2</t>
    </r>
  </si>
  <si>
    <t>IMPLEMENTATION</t>
  </si>
  <si>
    <t>PROBLEMS | CORRECTIVE MEASURES | CHANGES</t>
  </si>
  <si>
    <t>•  Sampling was performed in 40 homes and 5 schools during 5 days.
•  Sampling was performed in mobile microenvironments in Lisbon (during 18 days).
•  Chemical analysis of the sampled was performed.</t>
  </si>
  <si>
    <r>
      <t xml:space="preserve">
PROPOSAL</t>
    </r>
    <r>
      <rPr>
        <b/>
        <u/>
        <sz val="12"/>
        <color theme="1"/>
        <rFont val="Calibri"/>
        <family val="2"/>
        <scheme val="minor"/>
      </rPr>
      <t xml:space="preserve">
Explanations regarding the key indicators, descriptors, impact units, and values</t>
    </r>
    <r>
      <rPr>
        <b/>
        <sz val="12"/>
        <color theme="1"/>
        <rFont val="Calibri"/>
        <family val="2"/>
        <scheme val="minor"/>
      </rPr>
      <t xml:space="preserve">
</t>
    </r>
    <r>
      <rPr>
        <sz val="12"/>
        <rFont val="Calibri"/>
        <family val="2"/>
        <scheme val="minor"/>
      </rPr>
      <t xml:space="preserve"># For measuring the actual impact of LIFE projects on the ground, it is necessary to </t>
    </r>
    <r>
      <rPr>
        <b/>
        <sz val="12"/>
        <color theme="1"/>
        <rFont val="Calibri"/>
        <family val="2"/>
        <scheme val="minor"/>
      </rPr>
      <t>compare the state-of-play on project level</t>
    </r>
    <r>
      <rPr>
        <sz val="12"/>
        <rFont val="Calibri"/>
        <family val="2"/>
        <scheme val="minor"/>
      </rPr>
      <t xml:space="preserve"> regarding the environmental, climate change or governance and information related issues addressed by the projects </t>
    </r>
    <r>
      <rPr>
        <b/>
        <sz val="12"/>
        <color theme="1"/>
        <rFont val="Calibri"/>
        <family val="2"/>
        <scheme val="minor"/>
      </rPr>
      <t>at the beginning and at the end of the project, as well as after a period of 3 or five years after the project end.</t>
    </r>
    <r>
      <rPr>
        <sz val="12"/>
        <rFont val="Calibri"/>
        <family val="2"/>
        <scheme val="minor"/>
      </rPr>
      <t xml:space="preserve">
# It is </t>
    </r>
    <r>
      <rPr>
        <b/>
        <sz val="12"/>
        <color rgb="FFFF0000"/>
        <rFont val="Calibri"/>
        <family val="2"/>
        <scheme val="minor"/>
      </rPr>
      <t>mandatory</t>
    </r>
    <r>
      <rPr>
        <sz val="12"/>
        <color rgb="FFFF0000"/>
        <rFont val="Calibri"/>
        <family val="2"/>
        <scheme val="minor"/>
      </rPr>
      <t xml:space="preserve"> </t>
    </r>
    <r>
      <rPr>
        <b/>
        <sz val="12"/>
        <rFont val="Calibri"/>
        <family val="2"/>
        <scheme val="minor"/>
      </rPr>
      <t xml:space="preserve">to report on </t>
    </r>
    <r>
      <rPr>
        <b/>
        <sz val="12"/>
        <color theme="1"/>
        <rFont val="Calibri"/>
        <family val="2"/>
        <scheme val="minor"/>
      </rPr>
      <t xml:space="preserve">on or estimate </t>
    </r>
    <r>
      <rPr>
        <b/>
        <sz val="12"/>
        <color rgb="FFFF0000"/>
        <rFont val="Calibri"/>
        <family val="2"/>
        <scheme val="minor"/>
      </rPr>
      <t xml:space="preserve">in detail </t>
    </r>
    <r>
      <rPr>
        <b/>
        <sz val="12"/>
        <color theme="1"/>
        <rFont val="Calibri"/>
        <family val="2"/>
        <scheme val="minor"/>
      </rPr>
      <t>the values regarding the key indicators or parameters and related descriptors and impact units</t>
    </r>
    <r>
      <rPr>
        <sz val="12"/>
        <rFont val="Calibri"/>
        <family val="2"/>
        <scheme val="minor"/>
      </rPr>
      <t xml:space="preserve"> which correspond to the </t>
    </r>
    <r>
      <rPr>
        <b/>
        <sz val="12"/>
        <color rgb="FFFF0000"/>
        <rFont val="Calibri"/>
        <family val="2"/>
        <scheme val="minor"/>
      </rPr>
      <t>sector</t>
    </r>
    <r>
      <rPr>
        <sz val="12"/>
        <rFont val="Calibri"/>
        <family val="2"/>
        <scheme val="minor"/>
      </rPr>
      <t xml:space="preserve">, respectively </t>
    </r>
    <r>
      <rPr>
        <b/>
        <sz val="12"/>
        <color rgb="FFFF0000"/>
        <rFont val="Calibri"/>
        <family val="2"/>
        <scheme val="minor"/>
      </rPr>
      <t>priority area</t>
    </r>
    <r>
      <rPr>
        <sz val="12"/>
        <rFont val="Calibri"/>
        <family val="2"/>
        <scheme val="minor"/>
      </rPr>
      <t xml:space="preserve"> chosen in</t>
    </r>
    <r>
      <rPr>
        <b/>
        <sz val="12"/>
        <color rgb="FFFF0000"/>
        <rFont val="Calibri"/>
        <family val="2"/>
        <scheme val="minor"/>
      </rPr>
      <t xml:space="preserve"> </t>
    </r>
    <r>
      <rPr>
        <b/>
        <sz val="12"/>
        <rFont val="Calibri"/>
        <family val="2"/>
        <scheme val="minor"/>
      </rPr>
      <t>Form A.1</t>
    </r>
    <r>
      <rPr>
        <sz val="12"/>
        <rFont val="Calibri"/>
        <family val="2"/>
        <scheme val="minor"/>
      </rPr>
      <t xml:space="preserve">. 
# Highlight with bright green (like row 2) the 'Number' fields (Column A) of the key indicators and parameters corresponding to the sector or priority area chosen in Form A.1.
# It is also </t>
    </r>
    <r>
      <rPr>
        <b/>
        <sz val="12"/>
        <color rgb="FFFF0000"/>
        <rFont val="Calibri"/>
        <family val="2"/>
        <scheme val="minor"/>
      </rPr>
      <t xml:space="preserve">mandatory </t>
    </r>
    <r>
      <rPr>
        <sz val="12"/>
        <rFont val="Calibri"/>
        <family val="2"/>
        <scheme val="minor"/>
      </rPr>
      <t xml:space="preserve">to report on or estimate values regarding </t>
    </r>
    <r>
      <rPr>
        <b/>
        <sz val="12"/>
        <color theme="1"/>
        <rFont val="Calibri"/>
        <family val="2"/>
        <scheme val="minor"/>
      </rPr>
      <t xml:space="preserve">the </t>
    </r>
    <r>
      <rPr>
        <b/>
        <sz val="12"/>
        <color rgb="FFFF0000"/>
        <rFont val="Calibri"/>
        <family val="2"/>
        <scheme val="minor"/>
      </rPr>
      <t>economic</t>
    </r>
    <r>
      <rPr>
        <b/>
        <sz val="12"/>
        <color theme="1"/>
        <rFont val="Calibri"/>
        <family val="2"/>
        <scheme val="minor"/>
      </rPr>
      <t xml:space="preserve"> and some </t>
    </r>
    <r>
      <rPr>
        <b/>
        <sz val="12"/>
        <color rgb="FFFF0000"/>
        <rFont val="Calibri"/>
        <family val="2"/>
        <scheme val="minor"/>
      </rPr>
      <t>societal</t>
    </r>
    <r>
      <rPr>
        <b/>
        <sz val="12"/>
        <color theme="1"/>
        <rFont val="Calibri"/>
        <family val="2"/>
        <scheme val="minor"/>
      </rPr>
      <t xml:space="preserve"> impacts of the project</t>
    </r>
    <r>
      <rPr>
        <sz val="12"/>
        <rFont val="Calibri"/>
        <family val="2"/>
        <scheme val="minor"/>
      </rPr>
      <t xml:space="preserve">.  
# All rows regarding </t>
    </r>
    <r>
      <rPr>
        <b/>
        <sz val="12"/>
        <rFont val="Calibri"/>
        <family val="2"/>
        <scheme val="minor"/>
      </rPr>
      <t>mandatory key indicators and parameters</t>
    </r>
    <r>
      <rPr>
        <sz val="12"/>
        <rFont val="Calibri"/>
        <family val="2"/>
        <scheme val="minor"/>
      </rPr>
      <t xml:space="preserve"> and related  impact units are</t>
    </r>
    <r>
      <rPr>
        <b/>
        <sz val="12"/>
        <color rgb="FF00FF00"/>
        <rFont val="Calibri"/>
        <family val="2"/>
        <scheme val="minor"/>
      </rPr>
      <t xml:space="preserve"> </t>
    </r>
    <r>
      <rPr>
        <b/>
        <sz val="12"/>
        <color theme="1"/>
        <rFont val="Calibri"/>
        <family val="2"/>
        <scheme val="minor"/>
      </rPr>
      <t>highlighted in bright green</t>
    </r>
    <r>
      <rPr>
        <sz val="12"/>
        <rFont val="Calibri"/>
        <family val="2"/>
        <scheme val="minor"/>
      </rPr>
      <t xml:space="preserve">.
Moreover, all projects should also </t>
    </r>
    <r>
      <rPr>
        <b/>
        <sz val="12"/>
        <color theme="1"/>
        <rFont val="Calibri"/>
        <family val="2"/>
        <scheme val="minor"/>
      </rPr>
      <t xml:space="preserve">report on or estimate </t>
    </r>
    <r>
      <rPr>
        <b/>
        <sz val="12"/>
        <color rgb="FFFF0000"/>
        <rFont val="Calibri"/>
        <family val="2"/>
        <scheme val="minor"/>
      </rPr>
      <t xml:space="preserve">in less detail </t>
    </r>
    <r>
      <rPr>
        <b/>
        <sz val="12"/>
        <color theme="1"/>
        <rFont val="Calibri"/>
        <family val="2"/>
        <scheme val="minor"/>
      </rPr>
      <t xml:space="preserve">the values regarding </t>
    </r>
    <r>
      <rPr>
        <b/>
        <sz val="12"/>
        <color rgb="FFFF0000"/>
        <rFont val="Calibri"/>
        <family val="2"/>
        <scheme val="minor"/>
      </rPr>
      <t>at least one complementary environmental. climate change or societal impact</t>
    </r>
    <r>
      <rPr>
        <sz val="12"/>
        <rFont val="Calibri"/>
        <family val="2"/>
        <scheme val="minor"/>
      </rPr>
      <t xml:space="preserve"> of the actions foreseen. For these complementary impacts, only the values corresponding to </t>
    </r>
    <r>
      <rPr>
        <b/>
        <sz val="12"/>
        <color theme="1"/>
        <rFont val="Calibri"/>
        <family val="2"/>
        <scheme val="minor"/>
      </rPr>
      <t>totals</t>
    </r>
    <r>
      <rPr>
        <sz val="12"/>
        <rFont val="Calibri"/>
        <family val="2"/>
        <scheme val="minor"/>
      </rPr>
      <t xml:space="preserve"> (e.g. without differentiation by descriptor) </t>
    </r>
    <r>
      <rPr>
        <b/>
        <sz val="12"/>
        <color theme="1"/>
        <rFont val="Calibri"/>
        <family val="2"/>
        <scheme val="minor"/>
      </rPr>
      <t xml:space="preserve">or </t>
    </r>
    <r>
      <rPr>
        <sz val="12"/>
        <rFont val="Calibri"/>
        <family val="2"/>
        <scheme val="minor"/>
      </rPr>
      <t xml:space="preserve">to </t>
    </r>
    <r>
      <rPr>
        <b/>
        <sz val="12"/>
        <color theme="1"/>
        <rFont val="Calibri"/>
        <family val="2"/>
        <scheme val="minor"/>
      </rPr>
      <t xml:space="preserve">a single descriptor </t>
    </r>
    <r>
      <rPr>
        <sz val="12"/>
        <rFont val="Calibri"/>
        <family val="2"/>
        <scheme val="minor"/>
      </rPr>
      <t>considered representative</t>
    </r>
    <r>
      <rPr>
        <b/>
        <sz val="12"/>
        <color theme="1"/>
        <rFont val="Calibri"/>
        <family val="2"/>
        <scheme val="minor"/>
      </rPr>
      <t xml:space="preserve"> is sufficient</t>
    </r>
    <r>
      <rPr>
        <sz val="12"/>
        <rFont val="Calibri"/>
        <family val="2"/>
        <scheme val="minor"/>
      </rPr>
      <t xml:space="preserve">.
# Highlight with light green (like Column E) the 'Numbers' field (Column A) of the key indicator(s) and parameter(s) correspnding to the complementary key indicator(s) and parameter(s) chosen.
</t>
    </r>
    <r>
      <rPr>
        <b/>
        <sz val="12"/>
        <color rgb="FFFF0000"/>
        <rFont val="Calibri"/>
        <family val="2"/>
        <scheme val="minor"/>
      </rPr>
      <t xml:space="preserve">
</t>
    </r>
    <r>
      <rPr>
        <b/>
        <sz val="12"/>
        <color theme="1"/>
        <rFont val="Calibri"/>
        <family val="2"/>
        <scheme val="minor"/>
      </rPr>
      <t xml:space="preserve">
</t>
    </r>
    <r>
      <rPr>
        <b/>
        <u/>
        <sz val="11"/>
        <color theme="1"/>
        <rFont val="Calibri"/>
        <family val="2"/>
        <scheme val="minor"/>
      </rPr>
      <t/>
    </r>
  </si>
  <si>
    <r>
      <rPr>
        <b/>
        <sz val="12"/>
        <color rgb="FFFF0000"/>
        <rFont val="Calibri"/>
        <family val="2"/>
        <scheme val="minor"/>
      </rPr>
      <t># For each water body addressed by the project report separately regarding all relevant water related key indicators and parameters by copying the entire table to a new excel sheet.</t>
    </r>
    <r>
      <rPr>
        <sz val="12"/>
        <rFont val="Calibri"/>
        <family val="2"/>
        <scheme val="minor"/>
      </rPr>
      <t xml:space="preserve">
# Indicate in the 'Descriptors' field of the corresponding row the water body targeted: code and name of the water body; N/A
# For lists with the codes and names of water bodies refer to the applicable river basin management plan and/or the WISE data base</t>
    </r>
  </si>
  <si>
    <r>
      <t>hm, m</t>
    </r>
    <r>
      <rPr>
        <vertAlign val="superscript"/>
        <sz val="16"/>
        <color theme="1"/>
        <rFont val="Calibri"/>
        <family val="2"/>
        <scheme val="minor"/>
      </rPr>
      <t xml:space="preserve">3 </t>
    </r>
    <r>
      <rPr>
        <sz val="16"/>
        <rFont val="Calibri"/>
        <family val="2"/>
        <scheme val="minor"/>
      </rPr>
      <t>water/year</t>
    </r>
  </si>
  <si>
    <r>
      <t>m</t>
    </r>
    <r>
      <rPr>
        <vertAlign val="superscript"/>
        <sz val="16"/>
        <color theme="1"/>
        <rFont val="Calibri"/>
        <family val="2"/>
        <scheme val="minor"/>
      </rPr>
      <t>3</t>
    </r>
    <r>
      <rPr>
        <sz val="16"/>
        <rFont val="Calibri"/>
        <family val="2"/>
        <scheme val="minor"/>
      </rPr>
      <t>/s</t>
    </r>
  </si>
  <si>
    <r>
      <t># Insert in the 'Values' fields the values corresponding to the water flow measured in m</t>
    </r>
    <r>
      <rPr>
        <vertAlign val="superscript"/>
        <sz val="12"/>
        <color theme="1"/>
        <rFont val="Calibri"/>
        <family val="2"/>
        <scheme val="minor"/>
      </rPr>
      <t>3</t>
    </r>
    <r>
      <rPr>
        <sz val="12"/>
        <rFont val="Calibri"/>
        <family val="2"/>
        <scheme val="minor"/>
      </rPr>
      <t>/h.</t>
    </r>
  </si>
  <si>
    <r>
      <t xml:space="preserve"> µg, mg, g, kg pollutants/m</t>
    </r>
    <r>
      <rPr>
        <vertAlign val="superscript"/>
        <sz val="16"/>
        <color theme="1"/>
        <rFont val="Calibri"/>
        <family val="2"/>
        <scheme val="minor"/>
      </rPr>
      <t>3</t>
    </r>
    <r>
      <rPr>
        <sz val="16"/>
        <rFont val="Calibri"/>
        <family val="2"/>
        <scheme val="minor"/>
      </rPr>
      <t xml:space="preserve"> water</t>
    </r>
  </si>
  <si>
    <r>
      <t>m</t>
    </r>
    <r>
      <rPr>
        <vertAlign val="superscript"/>
        <sz val="16"/>
        <color theme="1"/>
        <rFont val="Calibri"/>
        <family val="2"/>
        <scheme val="minor"/>
      </rPr>
      <t>3</t>
    </r>
    <r>
      <rPr>
        <sz val="16"/>
        <rFont val="Calibri"/>
        <family val="2"/>
        <scheme val="minor"/>
      </rPr>
      <t xml:space="preserve"> water/year 
</t>
    </r>
    <r>
      <rPr>
        <b/>
        <u/>
        <sz val="16"/>
        <color theme="1"/>
        <rFont val="Calibri"/>
        <family val="2"/>
        <scheme val="minor"/>
      </rPr>
      <t>or</t>
    </r>
    <r>
      <rPr>
        <b/>
        <sz val="16"/>
        <color theme="1"/>
        <rFont val="Calibri"/>
        <family val="2"/>
        <scheme val="minor"/>
      </rPr>
      <t xml:space="preserve"> </t>
    </r>
    <r>
      <rPr>
        <sz val="16"/>
        <rFont val="Calibri"/>
        <family val="2"/>
        <scheme val="minor"/>
      </rPr>
      <t>m</t>
    </r>
    <r>
      <rPr>
        <vertAlign val="superscript"/>
        <sz val="16"/>
        <color theme="1"/>
        <rFont val="Calibri"/>
        <family val="2"/>
        <scheme val="minor"/>
      </rPr>
      <t>3</t>
    </r>
    <r>
      <rPr>
        <sz val="16"/>
        <rFont val="Calibri"/>
        <family val="2"/>
        <scheme val="minor"/>
      </rPr>
      <t>/event in case of floods</t>
    </r>
  </si>
  <si>
    <r>
      <t>m</t>
    </r>
    <r>
      <rPr>
        <vertAlign val="superscript"/>
        <sz val="16"/>
        <color theme="1"/>
        <rFont val="Calibri"/>
        <family val="2"/>
        <scheme val="minor"/>
      </rPr>
      <t>3</t>
    </r>
    <r>
      <rPr>
        <sz val="16"/>
        <rFont val="Calibri"/>
        <family val="2"/>
        <scheme val="minor"/>
      </rPr>
      <t xml:space="preserve"> water/year</t>
    </r>
  </si>
  <si>
    <r>
      <t xml:space="preserve">no. units produced/year 
</t>
    </r>
    <r>
      <rPr>
        <b/>
        <u/>
        <sz val="16"/>
        <color theme="1"/>
        <rFont val="Calibri"/>
        <family val="2"/>
        <scheme val="minor"/>
      </rPr>
      <t xml:space="preserve">or </t>
    </r>
    <r>
      <rPr>
        <sz val="16"/>
        <rFont val="Calibri"/>
        <family val="2"/>
        <scheme val="minor"/>
      </rPr>
      <t>N/A</t>
    </r>
  </si>
  <si>
    <r>
      <t>ha or km</t>
    </r>
    <r>
      <rPr>
        <vertAlign val="superscript"/>
        <sz val="16"/>
        <color theme="1"/>
        <rFont val="Calibri"/>
        <family val="2"/>
        <scheme val="minor"/>
      </rPr>
      <t>2</t>
    </r>
    <r>
      <rPr>
        <sz val="16"/>
        <rFont val="Calibri"/>
        <family val="2"/>
        <scheme val="minor"/>
      </rPr>
      <t xml:space="preserve"> </t>
    </r>
  </si>
  <si>
    <r>
      <t>m</t>
    </r>
    <r>
      <rPr>
        <vertAlign val="superscript"/>
        <sz val="16"/>
        <color theme="1"/>
        <rFont val="Calibri"/>
        <family val="2"/>
        <scheme val="minor"/>
      </rPr>
      <t xml:space="preserve">2 </t>
    </r>
    <r>
      <rPr>
        <sz val="16"/>
        <rFont val="Calibri"/>
        <family val="2"/>
        <scheme val="minor"/>
      </rPr>
      <t>, ha or km</t>
    </r>
    <r>
      <rPr>
        <vertAlign val="superscript"/>
        <sz val="16"/>
        <color theme="1"/>
        <rFont val="Calibri"/>
        <family val="2"/>
        <scheme val="minor"/>
      </rPr>
      <t>2</t>
    </r>
    <r>
      <rPr>
        <sz val="16"/>
        <rFont val="Calibri"/>
        <family val="2"/>
        <scheme val="minor"/>
      </rPr>
      <t xml:space="preserve"> </t>
    </r>
  </si>
  <si>
    <r>
      <rPr>
        <b/>
        <sz val="12"/>
        <rFont val="Calibri"/>
        <family val="2"/>
        <scheme val="minor"/>
      </rPr>
      <t xml:space="preserve">Stakeholders considered that the proposed number of sampling days per microenvironment was not representative:
</t>
    </r>
    <r>
      <rPr>
        <sz val="12"/>
        <rFont val="Calibri"/>
        <family val="2"/>
        <scheme val="minor"/>
      </rPr>
      <t>• The proposal considered the evaluation of 5 schools and 100 homes during 2 days in each microenvironment; 
• After the stakeholders consultation and considering the advice of CCDR-LVT (belonging to the external advisory board) it was decided to increase the sampling period to 5 days to improve the representability of the data; 
• As the timeline and budget of the proposal only considered 2 days per microenvironment it was necessary to reduce the number of homes to 40;
• We considered that this approach improved the quality of the data generated in the project by increasing representability.
• The number of monitored microenvironments within the project changed to 100 (40 homes + 5 schools + 18 transports + 57 outdoor).
The proposal considered the evaluation of the exposure to PM chemical compounds in 2 buses and 3 cars. However, to increase the representativeness of the samples collected, measurements were made in cars powered by different types of fuels (3 Diesel cars, 2 gasoline cars and 1 electric car) and 3 types of ventilation were tested (middle ventilation, without ventilation and with air conditioning). Additionally, it was decided to conduct the measurements in more two modes of transport used in Lisbon: metro and bicycle.
Nº days of samples: 8 for cars, 4 for buses, 3 for bicycle and 3 for metro.</t>
    </r>
  </si>
  <si>
    <r>
      <rPr>
        <sz val="12"/>
        <rFont val="Calibri"/>
        <family val="2"/>
        <scheme val="minor"/>
      </rPr>
      <t>• The structure of the database was defined in excel format. 
• It was developed an user-friendly platform to be accessible by the users through the project website.</t>
    </r>
    <r>
      <rPr>
        <sz val="12"/>
        <color theme="5"/>
        <rFont val="Calibri"/>
        <family val="2"/>
        <scheme val="minor"/>
      </rPr>
      <t xml:space="preserve"> </t>
    </r>
  </si>
  <si>
    <r>
      <rPr>
        <b/>
        <sz val="12"/>
        <color theme="5"/>
        <rFont val="Calibri"/>
        <family val="2"/>
        <scheme val="minor"/>
      </rPr>
      <t xml:space="preserve"># Report separately regarding all relevant related key indicators and parameters related to the site addressed by the project by copying the entire table to a new excel sheet. </t>
    </r>
    <r>
      <rPr>
        <sz val="12"/>
        <color theme="5"/>
        <rFont val="Calibri"/>
        <family val="2"/>
        <scheme val="minor"/>
      </rPr>
      <t xml:space="preserve">
# Indicate in the 'Descriptors' field of the corresponding row: site code and name; SCI/SAC to be declared during the project; SPA to be declared during the project; N/A
# Insert in the 'Values' field the total area of the site or N/A
</t>
    </r>
  </si>
  <si>
    <r>
      <rPr>
        <b/>
        <sz val="12"/>
        <color theme="5"/>
        <rFont val="Calibri"/>
        <family val="2"/>
        <scheme val="minor"/>
      </rPr>
      <t># Report separately regarding all relevant Nature and Biodiversity related key indicators and parameters for each biogeographic area addressed by the project by copying the entire table to a new excel sheet.</t>
    </r>
    <r>
      <rPr>
        <sz val="12"/>
        <color theme="5"/>
        <rFont val="Calibri"/>
        <family val="2"/>
        <scheme val="minor"/>
      </rPr>
      <t xml:space="preserve">
# Indicate in the 'Descriptors' field of the corresponding row the biogeographical area: Alpine, Anatolian, Arctic, Atlantic, Black Sea, Boreal, Continental, Macaronesia, Mediterranean, Pannonian, Steppic, Other
</t>
    </r>
    <r>
      <rPr>
        <u/>
        <sz val="12"/>
        <color theme="5"/>
        <rFont val="Calibri"/>
        <family val="2"/>
        <scheme val="minor"/>
      </rPr>
      <t>http://www.eea.europa.eu/data-and-maps/figures/biogeographical-regions-in-europe-1</t>
    </r>
  </si>
  <si>
    <r>
      <t xml:space="preserve"># # Flag in the 'Descriptors' field of the row added for the following '# Flag-list' the ecosystem service(s) to be provided by the project by using the Common International Classification of Ecosystem Services (CICES) (see: </t>
    </r>
    <r>
      <rPr>
        <u/>
        <sz val="12"/>
        <color theme="5"/>
        <rFont val="Calibri"/>
        <family val="2"/>
        <scheme val="minor"/>
      </rPr>
      <t>http://biodiversity.europa.eu/maes/common-international-classification-of-ecosystem-services-cices-classification-version-4.3</t>
    </r>
    <r>
      <rPr>
        <sz val="12"/>
        <color theme="5"/>
        <rFont val="Calibri"/>
        <family val="2"/>
        <scheme val="minor"/>
      </rPr>
      <t>): Division name
# Indicate in the 'Descriptors' field of the corresponding row the ecosystem in which the project takes place using the Mapping and Assessment on Ecosystems and their Services (MAES) (</t>
    </r>
    <r>
      <rPr>
        <u/>
        <sz val="12"/>
        <color theme="5"/>
        <rFont val="Calibri"/>
        <family val="2"/>
        <scheme val="minor"/>
      </rPr>
      <t>http://biodiversity.europa.eu/maes/typology-of-ecosystems</t>
    </r>
    <r>
      <rPr>
        <sz val="12"/>
        <color theme="5"/>
        <rFont val="Calibri"/>
        <family val="2"/>
        <scheme val="minor"/>
      </rPr>
      <t xml:space="preserve">): level 2 ecosystem name. 
# For equivalents with the (Corine Land Cover inventory) see: </t>
    </r>
    <r>
      <rPr>
        <u/>
        <sz val="12"/>
        <color theme="5"/>
        <rFont val="Calibri"/>
        <family val="2"/>
        <scheme val="minor"/>
      </rPr>
      <t>http://biodiversity.europa.eu/maes/correspondence-between-corine-land-cover-classes-and-ecosystem-types</t>
    </r>
  </si>
  <si>
    <r>
      <t xml:space="preserve"># Indicate in the 'Descriptors' field where IAS or other threats are addressed: inside Natura 2000;  outside Natura 2000
</t>
    </r>
    <r>
      <rPr>
        <b/>
        <sz val="12"/>
        <color theme="5"/>
        <rFont val="Calibri"/>
        <family val="2"/>
        <scheme val="minor"/>
      </rPr>
      <t># If both, report separately regarding all relevant IAS related key indicators and parameters in and outside Natura 2000 separately by copying the entire table to a new excel sheet.</t>
    </r>
    <r>
      <rPr>
        <sz val="12"/>
        <color theme="5"/>
        <rFont val="Calibri"/>
        <family val="2"/>
        <scheme val="minor"/>
      </rPr>
      <t xml:space="preserve">
</t>
    </r>
  </si>
  <si>
    <r>
      <t>specimen/m</t>
    </r>
    <r>
      <rPr>
        <vertAlign val="superscript"/>
        <sz val="16"/>
        <color theme="1"/>
        <rFont val="Calibri"/>
        <family val="2"/>
        <scheme val="minor"/>
      </rPr>
      <t>2</t>
    </r>
    <r>
      <rPr>
        <sz val="16"/>
        <rFont val="Calibri"/>
        <family val="2"/>
        <scheme val="minor"/>
      </rPr>
      <t>, ha, km</t>
    </r>
    <r>
      <rPr>
        <vertAlign val="superscript"/>
        <sz val="16"/>
        <color theme="1"/>
        <rFont val="Calibri"/>
        <family val="2"/>
        <scheme val="minor"/>
      </rPr>
      <t>2</t>
    </r>
  </si>
  <si>
    <r>
      <t># Indicate in the 'Descriptors' field of the corresponding row which other greenhouse gas the project addresses: CH</t>
    </r>
    <r>
      <rPr>
        <vertAlign val="subscript"/>
        <sz val="12"/>
        <color theme="5"/>
        <rFont val="Calibri"/>
        <family val="2"/>
        <scheme val="minor"/>
      </rPr>
      <t>4</t>
    </r>
    <r>
      <rPr>
        <sz val="12"/>
        <color theme="5"/>
        <rFont val="Calibri"/>
        <family val="2"/>
        <scheme val="minor"/>
      </rPr>
      <t>, N</t>
    </r>
    <r>
      <rPr>
        <vertAlign val="subscript"/>
        <sz val="12"/>
        <color theme="5"/>
        <rFont val="Calibri"/>
        <family val="2"/>
        <scheme val="minor"/>
      </rPr>
      <t>2</t>
    </r>
    <r>
      <rPr>
        <sz val="12"/>
        <color theme="5"/>
        <rFont val="Calibri"/>
        <family val="2"/>
        <scheme val="minor"/>
      </rPr>
      <t>O, HFCs, PFCs, SF</t>
    </r>
    <r>
      <rPr>
        <vertAlign val="subscript"/>
        <sz val="12"/>
        <color theme="5"/>
        <rFont val="Calibri"/>
        <family val="2"/>
        <scheme val="minor"/>
      </rPr>
      <t>6</t>
    </r>
    <r>
      <rPr>
        <sz val="12"/>
        <color theme="5"/>
        <rFont val="Calibri"/>
        <family val="2"/>
        <scheme val="minor"/>
      </rPr>
      <t>, NF</t>
    </r>
    <r>
      <rPr>
        <vertAlign val="subscript"/>
        <sz val="12"/>
        <color theme="5"/>
        <rFont val="Calibri"/>
        <family val="2"/>
        <scheme val="minor"/>
      </rPr>
      <t>3</t>
    </r>
    <r>
      <rPr>
        <sz val="12"/>
        <color theme="5"/>
        <rFont val="Calibri"/>
        <family val="2"/>
        <scheme val="minor"/>
      </rPr>
      <t xml:space="preserve">, Other </t>
    </r>
    <r>
      <rPr>
        <u/>
        <sz val="12"/>
        <color theme="5"/>
        <rFont val="Calibri"/>
        <family val="2"/>
        <scheme val="minor"/>
      </rPr>
      <t>http://www.eea.europa.eu/data-and-maps/indicators/greenhouse-gas-emission-trends-5#toc-1</t>
    </r>
  </si>
  <si>
    <r>
      <t>metric tons CO</t>
    </r>
    <r>
      <rPr>
        <vertAlign val="subscript"/>
        <sz val="16"/>
        <color theme="1"/>
        <rFont val="Calibri"/>
        <family val="2"/>
        <scheme val="minor"/>
      </rPr>
      <t>2</t>
    </r>
    <r>
      <rPr>
        <sz val="16"/>
        <rFont val="Calibri"/>
        <family val="2"/>
        <scheme val="minor"/>
      </rPr>
      <t>/year</t>
    </r>
  </si>
  <si>
    <r>
      <t>km</t>
    </r>
    <r>
      <rPr>
        <vertAlign val="superscript"/>
        <sz val="16"/>
        <color theme="1"/>
        <rFont val="Calibri"/>
        <family val="2"/>
        <scheme val="minor"/>
      </rPr>
      <t>2</t>
    </r>
    <r>
      <rPr>
        <sz val="16"/>
        <rFont val="Calibri"/>
        <family val="2"/>
        <scheme val="minor"/>
      </rPr>
      <t xml:space="preserve"> of total area affected by the project</t>
    </r>
  </si>
  <si>
    <r>
      <rPr>
        <b/>
        <sz val="12"/>
        <rFont val="Calibri"/>
        <family val="2"/>
        <scheme val="minor"/>
      </rPr>
      <t>Portugal:</t>
    </r>
    <r>
      <rPr>
        <sz val="12"/>
        <rFont val="Calibri"/>
        <family val="2"/>
        <scheme val="minor"/>
      </rPr>
      <t xml:space="preserve">
- Portuguese Environment Agency – Environment Ministry*
- General Direction for Health - Health Ministry*
- General Direction for Energy and Geology – Economy Ministry
- General Directorate of Land and River transport - Ministry of Planning and Infrastructure
- General Directorate of Education – Ministry of Education
- Lisbon Regional Coordination and Development Commission*
- North Coordination and Development Commission*
- Algarve Coordination and Development Commission
- Centro Coordination and Development Commission
- Alentejo Coordination and Development Commission
- Lisboa E-Nova: Lisbon’s Municipal Energy and Environmental Agency*
-     Oporto Municipality 
</t>
    </r>
    <r>
      <rPr>
        <b/>
        <sz val="12"/>
        <rFont val="Calibri"/>
        <family val="2"/>
        <scheme val="minor"/>
      </rPr>
      <t>Greece:</t>
    </r>
    <r>
      <rPr>
        <sz val="12"/>
        <rFont val="Calibri"/>
        <family val="2"/>
        <scheme val="minor"/>
      </rPr>
      <t xml:space="preserve">
- Greek Ministry of Environment and Energy* 
- Greek Ministry of Health*
- Association for Sustainable Development of Cities* 
- Greek National Health Operations Center*
- City of Athens
- Region of Attica
</t>
    </r>
    <r>
      <rPr>
        <b/>
        <sz val="12"/>
        <rFont val="Calibri"/>
        <family val="2"/>
        <scheme val="minor"/>
      </rPr>
      <t>Finland:</t>
    </r>
    <r>
      <rPr>
        <sz val="12"/>
        <rFont val="Calibri"/>
        <family val="2"/>
        <scheme val="minor"/>
      </rPr>
      <t xml:space="preserve">
- City of Kuopio, Environmental Office*
- Regional Centres for Economic Development, Transport and the Environment*
- Ministry of Environment
- Ministry of Health
</t>
    </r>
    <r>
      <rPr>
        <b/>
        <sz val="12"/>
        <rFont val="Calibri"/>
        <family val="2"/>
        <scheme val="minor"/>
      </rPr>
      <t>Spain:</t>
    </r>
    <r>
      <rPr>
        <sz val="12"/>
        <rFont val="Calibri"/>
        <family val="2"/>
        <scheme val="minor"/>
      </rPr>
      <t xml:space="preserve">
- Department of Environment and Urban Services, Barcelona
- Environment Ministry, Government of Spain 
- Ministry of Health
</t>
    </r>
    <r>
      <rPr>
        <b/>
        <sz val="12"/>
        <rFont val="Calibri"/>
        <family val="2"/>
        <scheme val="minor"/>
      </rPr>
      <t>Italy:</t>
    </r>
    <r>
      <rPr>
        <sz val="12"/>
        <rFont val="Calibri"/>
        <family val="2"/>
        <scheme val="minor"/>
      </rPr>
      <t xml:space="preserve">
- Italy Regional Agency for Environmental Protection and Prevention, Veneto*  
- Ministry of Environment  
- Ministry of Health
* Governance bodies, involved in the preparation of the proposal, that have presented Letters of Support. 
</t>
    </r>
  </si>
  <si>
    <r>
      <rPr>
        <b/>
        <sz val="12"/>
        <rFont val="Calibri"/>
        <family val="2"/>
        <scheme val="minor"/>
      </rPr>
      <t>The number of website visitors over the time was calculated according to the following method:</t>
    </r>
    <r>
      <rPr>
        <sz val="12"/>
        <rFont val="Calibri"/>
        <family val="2"/>
        <scheme val="minor"/>
      </rPr>
      <t xml:space="preserve">
- Governmental Bodies: At least 4 Governmental Bodies in the 5 EU countries where the Management Tool will be implemented and 2 Governmental Bodies in the other 23 EU countries will be directly informed about the project by email and invited to visit the website – 66 visitors.
- Non-Governmental Organizations (NGOs): At least 4 NGOs in the 5 EU countries where the Management Tool will be implemented and 2 NGOs in the other 23 EU countries will be directly informed about the project by email and invited to visit the website – 66 visitors.
- Professional Associations: At least 4 Professional Associations in the 5 EU countries where the Management Tool will be implemented and 2Professional Associations in the other 23 EU countries will be directly informed about the project by email – 66 visitors.
- Environment, maintenance, energy, health professionals: At least 50 professionals in the 5 EU countries where the Management Tool will be implemented and 5 professionals in the other 23 EU countries that will be informed directly by the project by email or social networks or indirectly by the professional associations will have interest on the project and visit the website – 365 visitors.
- Technology developers and/or suppliers – At least 4 Technology developers and/or suppliers in the 5 EU countries where the Management Tool will be implemented will be directly informed about the project by email – 20 visitors.
- Transport companies - At least 2 transport companies in the 5 EU countries where the Management Tool will be implemented will be directly informed about the project by email – 20 visitors.
- School managers and teachers: The website visit of 5000 teachers and schools managers is foreseen with the support of International ECO-schools program that will disseminate the LIFE INDEX-AIR project by informing the associated schools. At least 50 teachers from the 5 Lisbon schools that will participate in the project and 300 teachers that will participate in the seminars will be invited to visit the website – 5350 visitors.
- Students and families: 4000 students and families that will participate in the study will be informed about the project objectives and invited to visit the website – 4000 visitors.
- Researchers: All the works presented in conferences and published in scientific journals will have the reference to the project, the logos from project and the LIFE Program and associated website. The scientific community will be invited to participate in the LIFE INDEX-AIR international conference – 500 visitors. 
- Media: At least 5 journalists from the 5 EU countries where the Management Tool will be implemented will be invited to visit the website – 25 visitors.
After the end of the project it is foreseen a reduction of the website visitors, however we expect more 500 visits in the period of 5 years after the end of the project, due to dissemination activities that will be contemplated in the After-Life Plan.
</t>
    </r>
  </si>
  <si>
    <r>
      <t xml:space="preserve">During the preparation of the project a list with 98 relevant stakeholders has already been created focusing on the possible users of the developed Management Tool. All these stakeholders will be informed about the project’s results during and after the end of the LIFE INDEX-AIR. All of them will be invited to participate in open-forum meetings, online open-forum meetings and International Conference and will receive the digital version of the Layman’s Report of the project. At this moment, the list includes:
</t>
    </r>
    <r>
      <rPr>
        <u/>
        <sz val="12"/>
        <rFont val="Calibri"/>
        <family val="2"/>
        <scheme val="minor"/>
      </rPr>
      <t>1 - European Organization:</t>
    </r>
    <r>
      <rPr>
        <sz val="12"/>
        <rFont val="Calibri"/>
        <family val="2"/>
        <scheme val="minor"/>
      </rPr>
      <t xml:space="preserve">
1. Directorate-General for the Environment (DG Environment)
2. European Commissioner for the Environment
3. European Environment Agency
4. Join Research Center
5. World Health Organization
6. Institute for European Environmental Policy
7. International Atomic Energy Agency
8. European Environmental Bureau
</t>
    </r>
    <r>
      <rPr>
        <u/>
        <sz val="12"/>
        <rFont val="Calibri"/>
        <family val="2"/>
        <scheme val="minor"/>
      </rPr>
      <t>2 – National, Regional and Local Institutions directly involved in the implementation of the project:</t>
    </r>
    <r>
      <rPr>
        <sz val="12"/>
        <rFont val="Calibri"/>
        <family val="2"/>
        <scheme val="minor"/>
      </rPr>
      <t xml:space="preserve">
Portugal:
1. Portuguese Environment Agency – Environment Ministry
2. General Direction for Health - Health Ministry
3. General Direction for Energy and Geology – Economy Ministry
4. General Directorate of Land and River transport - Ministry of Planning and Infrastructure
5. General Directorate of Education – Ministry of Education
6. Lisbon Regional Coordination and Development Commission
7. North Coordination and Development Commission
8. Algarve Coordination and Development Commission
9. Centro Coordination and Development Commission
10. Alentejo Coordination and Development Commission
11. Lisboa E-Nova: Lisbon’s Municipal Energy and Environmental Agency
12. Oporto Municipality 
Greece:
13. Greek Ministry of Environment and Energy
14. Greek Ministry of Health
15. Association for Sustainable Development of Cities
16. Greek National Health Operations Center
17. City of Athens
18. Region of Attica
Finland:
19. City of Kuopio, Environmental Office
20. Regional Centres for Economic Development, Transport and the Environment
21. Ministry of Environment
Spain:
22. Department of Environment and Urban Services, Barcelona
23. Environment Ministry, Government of Spain 
Italy:
24. Italy Regional Agency for Environmental Protection and Prevention, Veneto 
25. Ministry of Environment  
3 - </t>
    </r>
    <r>
      <rPr>
        <u/>
        <sz val="12"/>
        <rFont val="Calibri"/>
        <family val="2"/>
        <scheme val="minor"/>
      </rPr>
      <t>Environment and Health Authorities</t>
    </r>
    <r>
      <rPr>
        <sz val="12"/>
        <rFont val="Calibri"/>
        <family val="2"/>
        <scheme val="minor"/>
      </rPr>
      <t xml:space="preserve">: from the 23 EU countries that are not directly involved in the project - 46
4 - </t>
    </r>
    <r>
      <rPr>
        <u/>
        <sz val="12"/>
        <rFont val="Calibri"/>
        <family val="2"/>
        <scheme val="minor"/>
      </rPr>
      <t>NGOs</t>
    </r>
    <r>
      <rPr>
        <sz val="12"/>
        <rFont val="Calibri"/>
        <family val="2"/>
        <scheme val="minor"/>
      </rPr>
      <t xml:space="preserve">: At least 4 NGOs in the 5 EU countries where the Management Tool will be implemented and 2 NGOs in the other 23 EU countries – 66 
6 - </t>
    </r>
    <r>
      <rPr>
        <u/>
        <sz val="12"/>
        <rFont val="Calibri"/>
        <family val="2"/>
        <scheme val="minor"/>
      </rPr>
      <t>Technology developers and suppliers</t>
    </r>
    <r>
      <rPr>
        <sz val="12"/>
        <rFont val="Calibri"/>
        <family val="2"/>
        <scheme val="minor"/>
      </rPr>
      <t xml:space="preserve">: At least 4 Technology developers and/or suppliers in the 5 EU countries where the Management Tool will be implemented -20
7 - </t>
    </r>
    <r>
      <rPr>
        <u/>
        <sz val="12"/>
        <rFont val="Calibri"/>
        <family val="2"/>
        <scheme val="minor"/>
      </rPr>
      <t>Transport companies</t>
    </r>
    <r>
      <rPr>
        <sz val="12"/>
        <rFont val="Calibri"/>
        <family val="2"/>
        <scheme val="minor"/>
      </rPr>
      <t xml:space="preserve">: At least 4 Technology developers and/or suppliers in the 5 EU countries where the Management Tool will be implemented - 20
8 - </t>
    </r>
    <r>
      <rPr>
        <u/>
        <sz val="12"/>
        <rFont val="Calibri"/>
        <family val="2"/>
        <scheme val="minor"/>
      </rPr>
      <t>Professional associations</t>
    </r>
    <r>
      <rPr>
        <sz val="12"/>
        <rFont val="Calibri"/>
        <family val="2"/>
        <scheme val="minor"/>
      </rPr>
      <t xml:space="preserve">: at least 4 in the 5 EU countries where the management tool will be installed and 2 in other 23 EU countries - 66
9 - </t>
    </r>
    <r>
      <rPr>
        <u/>
        <sz val="12"/>
        <rFont val="Calibri"/>
        <family val="2"/>
        <scheme val="minor"/>
      </rPr>
      <t>Environment, health, energy and maintenance professionals</t>
    </r>
    <r>
      <rPr>
        <sz val="12"/>
        <rFont val="Calibri"/>
        <family val="2"/>
        <scheme val="minor"/>
      </rPr>
      <t xml:space="preserve">: At least 50 professionals in the 5 EU countries where the Management Tool will be implemented - 50
</t>
    </r>
  </si>
  <si>
    <r>
      <rPr>
        <b/>
        <sz val="12"/>
        <rFont val="Calibri"/>
        <family val="2"/>
        <scheme val="minor"/>
      </rPr>
      <t>The city of Treviso was included in LIFE Index-Air project instead of Venice</t>
    </r>
    <r>
      <rPr>
        <sz val="12"/>
        <rFont val="Calibri"/>
        <family val="2"/>
        <scheme val="minor"/>
      </rPr>
      <t xml:space="preserve">
• The proposal considered to compile data and implement the Life Index-Air tool in Venice;
• After the interaction with other projects, namely with Interreg Med Remedio - REgenerating mixed-use MED urban communities congested by traffic through Innovative low carbon mobility sOlutions, it was decided to include Treviso as a pilot city instead of Venice. 
• Remedio project aims developing tools to identify low carbon mobility solutions for several Mediterranean cities including Treviso. The combination of Remedio and LIFE Index-Air tools was considered an advantage by both project teams. Moreover, LIFE Index-Air will use data that has already been compiled by Remedio team to Treviso.
• ARPAV – Agenzia Regionale per la Prevenzione e Protezione Ambientale del Veneto (the main stakeholder in Veneto region and member of the external advisory board) recognizes the importance of this change and supports the implementation of the LIFE Index-Air tool in Treviso.
</t>
    </r>
  </si>
  <si>
    <t>• Database includes indoor and outdoor PM data for 40 homes, 5 schools and 18 transports.</t>
  </si>
  <si>
    <t>• Source apportionment made for Lisbon with data from sampling campaign. For the 5 cities the tool provides the emissions per source.</t>
  </si>
  <si>
    <t>• A prospective study calculated the total and the regional deposited dose of particulate matter (PM) in the human respiratory tract and assessed the internal dose of specific particle-bound metals (As, Cd, Cr, Mn and Pb) in the human body of residents of Athens , Chania, Kuopio and Lisbon.
•  The internal dose was calculated by the LIFE Index Air Tool For Lisbon, Porto , Athens, Kuopio an Treviso.</t>
  </si>
  <si>
    <t>•  Burden of disease calculations were performed by the LIFE Index-Air tool to Lisbon, Porto, Treviso, Athens and Kuopio.</t>
  </si>
  <si>
    <t>•  Guidelines were developed with the results from the LIFE Index-Air tool implementation in Lisbon, Porto, Treviso, Athens and Kuopio.</t>
  </si>
  <si>
    <t>•  DALYs PER YEAR (beginning of the project/scenario with higher reduction)
Lisbon: 49000/-12.2% -&gt;43022
Porto:1500/-6.7%-&gt;1399.5
Athens:100000/-4%-&gt;96000
Kuopio: 1000/0%-&gt;1000
Treviso: 24931/49.8%-&gt;12416
Total: 176431 -&gt; 153937</t>
  </si>
  <si>
    <t>•   The LIFE Index-tool identified measures that allow the accomplishment of the PM10 limit values in Lisbon, Porto, Athens, Kuopio and Treviso</t>
  </si>
  <si>
    <t>•   The LIFE Index-tool identified measures that allow the accomplishment of the PM2.5 limit values in Lisbon, Porto, Athens, Kuopio and Treviso</t>
  </si>
  <si>
    <t xml:space="preserve">Area Lisbon municipality: 88km2
</t>
  </si>
  <si>
    <r>
      <t xml:space="preserve">
</t>
    </r>
    <r>
      <rPr>
        <b/>
        <sz val="12"/>
        <rFont val="Calibri"/>
        <family val="2"/>
        <scheme val="minor"/>
      </rPr>
      <t>Area of the implementation of the tool per region</t>
    </r>
    <r>
      <rPr>
        <sz val="12"/>
        <rFont val="Calibri"/>
        <family val="2"/>
        <scheme val="minor"/>
      </rPr>
      <t xml:space="preserve">:
- Lisbon: 2500 km2
- Porto: 2500 km2
- Athens: 2500 km2
- Kuopio: 625 km2
- Treviso: 400 km2
- Total: 8525 km2
</t>
    </r>
  </si>
  <si>
    <r>
      <rPr>
        <b/>
        <u/>
        <sz val="12"/>
        <rFont val="Calibri"/>
        <family val="2"/>
        <scheme val="minor"/>
      </rPr>
      <t>Governmental bodies that participated in meetings and provide feedback to the project / tool</t>
    </r>
    <r>
      <rPr>
        <sz val="12"/>
        <rFont val="Calibri"/>
        <family val="2"/>
        <scheme val="minor"/>
      </rPr>
      <t xml:space="preserve">
1 Portuguese Environment Agency (APA) – Portugal
2 Lisbon and Tagus Valley Regional Coordination and Development Commission (CCDR-LVT) – Portugal
3 North Regional Coordination and Development Commission (CCDR-N) – Portugal
4 Lisbon parish of Olivais (JF-Olivais) – Portugal
5 Lisbon parish of Parque das Nações (JF-PN) – Portugal
6 City of Kuopio – Finland
7 Hellenic Ministry of the Environment and Energy – Greece
8 Hellenic Ministry of Health – Greece
9 Coalition of 21 Local Authorities of North and East Athens – Greece
10 Region of Attica – Greece
11 Association for the Sustainability Development of Cities (SVAP) – Greece
12 Resilient Athens, Athens Municipality – Greece
13 Hellenic Society for the Protection of Environment and the Cultural Heritage – Greece
</t>
    </r>
    <r>
      <rPr>
        <b/>
        <u/>
        <sz val="12"/>
        <rFont val="Calibri"/>
        <family val="2"/>
        <scheme val="minor"/>
      </rPr>
      <t>Governmental bodies that supported LIFE Index-Air dissemination actions</t>
    </r>
    <r>
      <rPr>
        <sz val="12"/>
        <rFont val="Calibri"/>
        <family val="2"/>
        <scheme val="minor"/>
      </rPr>
      <t xml:space="preserve">
4 Lisbon parish of Olivais (JF-Olivais) – LIFE Index-Air dissemination in “Sustentabilis” and “Coffee conversations” events promoted by JF-Olivais and support in the awareness campaigns in schools
5 Lisbon parish of Parque das Nações (JF-PN) - support in the awareness campaigns in schools
14 Loures Municipality – Support of the final event “The air belongs to everyone” held in Loures InSS 2017
15 Ponte de Sor Municipality - support of the awareness campaigns in schools
</t>
    </r>
    <r>
      <rPr>
        <b/>
        <u/>
        <sz val="12"/>
        <rFont val="Calibri"/>
        <family val="2"/>
        <scheme val="minor"/>
      </rPr>
      <t xml:space="preserve">Participation in open foruns where the functionalities and implementation of the tool were presented </t>
    </r>
    <r>
      <rPr>
        <sz val="12"/>
        <rFont val="Calibri"/>
        <family val="2"/>
        <scheme val="minor"/>
      </rPr>
      <t xml:space="preserve">
16 Lousã Municipality, 17 Avis Municipality, 18 Azambuja Municipality, 19 Braga Municipality, 20 Cascais Municipality, 21 Castro Marim Municipality, 22 Chamusca Municipality, 23 Coimbra Municipality, 24 Figueira da Foz Municipality, 25 Gondomar Municipality, 26 Grandola Municipality, 27 Lagoa (Açores) Municipality, 28 Lagoa (Algarve) Municipality, 29 Loures Municipality, 30 Matosinho Municipality, 31 Olhão Municipality, 32 Palmela Municipality, 33 Pombal Municipality, 34 Seia Municipality, 35 Serpa Municipality, 36 Sesimbra Municipality, 37 Setúbal Municipality, 38 Soure Municipality, 39 Terras do Bouro Municipality, 40 Torres Vedras Municipality, 41 Valongo Municipality, 42 Viana do Castelo Municipality, 43 Vila Franca de Xira Municipality, 44 Barreiro Municipality, 45 Entrocamento Municipality, 46 Montijo Municipality, 47 Porto Municipality, 48 Seixal Municipality
</t>
    </r>
  </si>
  <si>
    <t>Implementation of the tool in Lisbon, Porto, Athens, Kuopio and Treviso</t>
  </si>
  <si>
    <r>
      <rPr>
        <b/>
        <sz val="12"/>
        <rFont val="Calibri"/>
        <family val="2"/>
        <scheme val="minor"/>
      </rPr>
      <t>4</t>
    </r>
    <r>
      <rPr>
        <sz val="12"/>
        <rFont val="Calibri"/>
        <family val="2"/>
        <scheme val="minor"/>
      </rPr>
      <t xml:space="preserve"> LIFE Index-Air notice boards were created using the project’s image. The final version of LIFE Index-Air notice boards were created in English, Finnish, Greek and Portuguese.
</t>
    </r>
    <r>
      <rPr>
        <b/>
        <sz val="12"/>
        <rFont val="Calibri"/>
        <family val="2"/>
        <scheme val="minor"/>
      </rPr>
      <t>2</t>
    </r>
    <r>
      <rPr>
        <sz val="12"/>
        <rFont val="Calibri"/>
        <family val="2"/>
        <scheme val="minor"/>
      </rPr>
      <t xml:space="preserve"> Informative pamphlets were created to disseminate the projects’ goals (portuguese and english)
</t>
    </r>
    <r>
      <rPr>
        <b/>
        <sz val="12"/>
        <rFont val="Calibri"/>
        <family val="2"/>
        <scheme val="minor"/>
      </rPr>
      <t>2</t>
    </r>
    <r>
      <rPr>
        <sz val="12"/>
        <rFont val="Calibri"/>
        <family val="2"/>
        <scheme val="minor"/>
      </rPr>
      <t xml:space="preserve"> roll-ups were created in two different colors (blue and white) to be used in all indoor and outdoor activities organized or in participation of events.</t>
    </r>
  </si>
  <si>
    <t>Trainning course for teachers "AtuAR", 23-25 november 2020 (Transference)</t>
  </si>
  <si>
    <t>Second stakeholder Meeting  &amp; Training school City of Kuopio, 22 June 2021</t>
  </si>
  <si>
    <t>Second stakeholder Meeting  &amp; Training school Athens, 30 September 2021</t>
  </si>
  <si>
    <t>Second stakeholder Meeting &amp; Training school Treviso, 12 October 2021</t>
  </si>
  <si>
    <t>Second stakeholder Meeting &amp; Training school Lisbon, 13 October 2021</t>
  </si>
  <si>
    <t>Webinar “The air that I breath…indoors” for teachers from eco-school programme, 22 Feb 2021,  https://www.youtube.com/watch?v=CglCCySf0mQ&amp;t=30s</t>
  </si>
  <si>
    <t>2021 European Researchers’ Night, 24 September (Lisbon, Portugal)</t>
  </si>
  <si>
    <t>CARISMA - 1st Summer School of C2TN, 8 - 10 september 2020</t>
  </si>
  <si>
    <t>Loures InSS 2017, 2 - 5 June 2017, Parque Adão Barata</t>
  </si>
  <si>
    <t xml:space="preserve">Sustentabilis, Olivais Library Gardens from 25-29 May 2017 </t>
  </si>
  <si>
    <t>Guidelines for action plans formulation for Lisbon</t>
  </si>
  <si>
    <t>Guidelines for action plans formulation for Porto</t>
  </si>
  <si>
    <t>Guidelines for action plans formulation for Athens</t>
  </si>
  <si>
    <t>Guidelines for action plans formulation for Kuopio</t>
  </si>
  <si>
    <t>Guidelines for action plans formulation for Treviso</t>
  </si>
  <si>
    <t>During the project it is foreseen the preparation of 15 technical reports:
- time activity patterns;
- PM chemical characterization in different micro-environments and sources identification;
- setup of the air quality modelling system;
- setup of the exposure model;
- model evaluation exercise;
- air quality and exposure modelling results;
- dose calculations for children;
- burden of disease associated with the target chemicals;
- revision of action plans and measures to improve air quality in terms of PM;
- 5 independent reports with the guidelines for action plans formulation for Lisbon, Oporto, Athens, Kuopio and Venice;
- socio-economic impacts of the project.</t>
  </si>
  <si>
    <t xml:space="preserve">Report on Social-economic impacts of the project  </t>
  </si>
  <si>
    <t>Manual for the Management  Tool utilization (book and video)</t>
  </si>
  <si>
    <t>[22] T. Faria, V. Martins, N. Canha, E. Diapouli, M. Manousakas, P. Fetfatzis, M.I. Geni, S.M. Almeida (2021) Assessment of children's exposure to carbonaceous matter and to PM major and trace elements, Science of the Total Environment, https://doi.org/10.1016/j.scitotenv.2021.151021</t>
  </si>
  <si>
    <t>[20] C. Viegas, M. Dias, A. Monteiro, T. Faria, J. Lage, E. Carolino, L. Aranha Caetano, A. Quintal Gomes, S.M. Almeida, S. Cabo Verde, J. Belo, N. Canha (2021) Bioburden in sleeping environments from Portuguese dwellings, Environmental Pollution, 273, 116417.  https://doi.org/10.1016/j.envpol.2020.116417</t>
  </si>
  <si>
    <t>Diapouli et al. (2021). Implementation of the LIFE Index-Air Exposure - Dose Management Tool in 5 European Cities. European Aerosol Conference. EAC 2021. 30 August - 3 September.</t>
  </si>
  <si>
    <t>Faria et al. (2021). Children's exposure to size-fractioned particulate matter: chemical composition and internal dose assessment. European Aerosol Conference. EAC 2021. 30 August - 3 September.</t>
  </si>
  <si>
    <t>Martins et al. (2021). Concentration and chemical composition of PM in urban transport modes. European Aerosol Conference. EAC 2021. 30 August - 3 September.</t>
  </si>
  <si>
    <t>Faria et al. (2021). Assessment of children’s exposure to organic pollutants in homes in Portugal. European Aerosol Conference. EAC 2021. 30 August - 3 September.</t>
  </si>
  <si>
    <t>Martins et al. (2021). Assessment of size-segregated particulate matter in urban microenvironments. European Aerosol Conference. EAC 2021. 30 August - 3 September.</t>
  </si>
  <si>
    <t>Almeida et al. (2021) COVID-19 lockdown effects on air quality in the surroundings of Lisbon Airport. European Aerosol Conference. EAC 2021. 30 August - 3 September.</t>
  </si>
  <si>
    <t>•   After the implementation of the project we realised that the quantification of the costs for the baseline were not correct. Therefore, the number for the baseline was corrected according to our current knowledge. Number of deaths * Value of Statistical Life for each country (VSL: Portugal = 2.798; Greece = 2.447; Finland = 3.783; Italy = 3.428). The reduction of deaths was determined by the LIFE Index-Air Tool</t>
  </si>
  <si>
    <t>•   After the implementation of the project we realized that the quantification of the DALYs for the baseline was not correct. Therefore the number for the baseline was corrected according to the outputs of the LIFE Index-Air tool.</t>
  </si>
  <si>
    <t>• Exposure was assessed per region (all municipalities) 
Total population/children 5-9 yr 
Lisbon: 2532483/130609
Porto: 1376982/68916
Athens:3627781/164925
Kuopio: 89461/13178
Treviso: 232863/8161
Total: 7859570/385789</t>
  </si>
  <si>
    <t>• The LIFE Index-tool was implemented in Lisbon, Porto, Athens, Kuopio and Treviso assessing the exposure, dose, burden of disease for the entire population of the 5 regions: 
Total population 
Lisbon: 2532483
Porto: 1376982
Athens:3627781
Kuopio: 89461
Treviso: 232863
Total: 7859570</t>
  </si>
  <si>
    <t xml:space="preserve">4 informative videos 
- The video "LIFE Index Air - Improving Our Life" is available at the project’s Youtube page: Presentation of LIFE Index-Air project, with the participation of all beneficiaries.
- The video “LIFE Index-Air - the air belongs to everyone” is available at the project’s Youtube page: Presentation of the awareness campaign “The air belongs to everyone” that was held at Lisbon schools during the 1st semester of 2017.
- Video with work developed in schools 
- Video developed by LIFE Portugal
1 technical video 
- The video “LIFE Index-Air Tool –Taking effective actions to improve air quality and human health": trainning material to use the tool
</t>
  </si>
  <si>
    <t>D1.3 Online meetings + D1.4 Minute 2nd meetings with stakholders -&gt; trainning educational community</t>
  </si>
  <si>
    <t>D1.3 Online meetings + D1.4 Minute 2nd meetings with stakholders -&gt; seminairs and open foruns</t>
  </si>
  <si>
    <t>D1.3 Online meetings + D1.4 Minute 2nd meetings with stakholders -&gt; seminairs and open foruns and open foruns</t>
  </si>
  <si>
    <t>D1.3 Online meetings + D1.4 Minute 2nd meetings with stakholders -&gt; awareness campaigns</t>
  </si>
  <si>
    <t>EUR (million)</t>
  </si>
  <si>
    <t>Costs associated with premature death (base/scenario with higher impact) (millions EUR)
Lisbon: 4594/4112
Porto: 151/140
Athens: 8460/8037
Kuopio: 131/131
Treviso: 2178/1971
Total: 15515/14390
https://www.oecd-ilibrary.org/deliver/d1b2b844-en.pdf?itemId=%2Fcontent%2Fpaper%2Fd1b2b844-en&amp;mimeType=pdf</t>
  </si>
  <si>
    <t>Relvas et al. (2018). Improving air quality and human health: an approach base on artificial neural networks.  Air Pollution 2018. 19 - 21 June 2018. Naples, Italy.</t>
  </si>
  <si>
    <t>Relvas et al. (2019). A tool to rapidly assess urban air quality strategies in Europe. 19th International Conference on Harmonisation within Atmospheric Dispersion Modelling for Regulatory Purposes, Harmo 2019. 3 - 6 June 2019, Bruges, Belgium</t>
  </si>
  <si>
    <t>Relvas et al. (2021). A versatile decision-support tool to assess air quality and health effects, CEST 2021 , Athens, 1-4 September.(Online)</t>
  </si>
  <si>
    <t>Kanella Laskari - Master Hellenic Open University, Greece</t>
  </si>
  <si>
    <t>[23] S.M. Almeida, J. Sousa (2021) Modelling the contribution of factors influencing the risk of SARS-CoV-2 infection in indoor environments, Acta Med Port , https://doi.org/10.20344/amp.15982</t>
  </si>
  <si>
    <t>N. Canha and Marina Almeida-Silva (2021) Exposure to air pollutants during COVID-19 pandemic – better or worse than before?, Webinar promoted by International Society of Exposure Science - ISES, participation of 116 participants from 21 countries, online, 23 February. More info: https://ises-europe.org/article/exposure-air-pollutants-during-covid-19-pandemic-%E2%80%93-better-or-worse</t>
  </si>
  <si>
    <t>”LIFE Index Air Tool, a decision support t to reduce the population exposure to atmospheric particles”, Webinar “Ecology and Health”, VIII Fórum Rede Portuguesa de Municípios Saudáveis https://www.facebook.com/watch/live/?v=195976971910917&amp;ref=search</t>
  </si>
  <si>
    <t>S.M. Almeida (2021) LIFE Virtual Stand in Green Week 2021, 1st June</t>
  </si>
  <si>
    <r>
      <rPr>
        <b/>
        <u/>
        <sz val="12"/>
        <rFont val="Calibri"/>
        <family val="2"/>
        <scheme val="minor"/>
      </rPr>
      <t>Personnel that remains in the institutions after the end of the project</t>
    </r>
    <r>
      <rPr>
        <sz val="12"/>
        <rFont val="Calibri"/>
        <family val="2"/>
        <scheme val="minor"/>
      </rPr>
      <t xml:space="preserve">
IST: Vânia Martins (S,&lt;30), Joana Lage (S,&lt;30), Tiago Faria (S,&lt;30), Inês Lopes (S,&lt;30), Carolina Correia (S,&lt;30)
NCSR-D: Evangelia Diapouli (S), Prodromos Fetfatzis (S), Vasilis Galifianakis (S), Panagiotis Karkavitsas (S,&lt;30), Christina Spitieri (S,&lt;30)
UAVR: Hélder Relvas (S), Micael Rebelo (S,&lt;30), Daniel Graça (S,&lt;30)
THL: Antti Korhonen (S,&lt;30), Heli Hehtomaki (S,&lt;30)
TUC: Eleftheria Chalvatzaki (S,&lt;30), Sofia Eirini Chatoutsidou (S,&lt;30)
</t>
    </r>
    <r>
      <rPr>
        <b/>
        <u/>
        <sz val="12"/>
        <rFont val="Calibri"/>
        <family val="2"/>
        <scheme val="minor"/>
      </rPr>
      <t>Contracted personnel that did not continue working in the institutions</t>
    </r>
    <r>
      <rPr>
        <sz val="12"/>
        <rFont val="Calibri"/>
        <family val="2"/>
        <scheme val="minor"/>
      </rPr>
      <t xml:space="preserve">
IST: Joana Coutinho (S)
NCSR-D: Athina-Cerise Kalogridis (S)
UAVR: Afonso Silva (S,&lt;30)
S: Skilled; &lt;30: under 30 years</t>
    </r>
  </si>
  <si>
    <t>m55</t>
  </si>
  <si>
    <t>m56</t>
  </si>
  <si>
    <t>m57</t>
  </si>
  <si>
    <t>m58</t>
  </si>
  <si>
    <t>m59</t>
  </si>
  <si>
    <t>m60</t>
  </si>
  <si>
    <t>Impact after 5 years</t>
  </si>
  <si>
    <t>After-LIFE 5 years</t>
  </si>
  <si>
    <t>2 events per year for stakeholders: authorities, professionals, NGOs, researchers and population</t>
  </si>
  <si>
    <t>3 seminars for at least 20 participants</t>
  </si>
  <si>
    <t>3 open forum for at least 20 participants</t>
  </si>
  <si>
    <t>2 trainning courses for at least 5 participants</t>
  </si>
  <si>
    <t>2 awareness campaigns for at least 20 participants</t>
  </si>
  <si>
    <t>5 presentations in scientific conferences</t>
  </si>
  <si>
    <t>More 5 scientific articles</t>
  </si>
  <si>
    <t>João Ascenção (2021) Influência de diferentes tipos de sistemas de aquecimento residencial a biomassa na qualidade do ar interior, Master Thesis of the Integrated Master in Environmental Engineering at Instituto Superior Técnico, Universidade de Lisboa, Portugal (Nov2021).</t>
  </si>
  <si>
    <t>Gonçalo Batalha (2021) Partículas atmosféricas no ambiente circundante do aeroporto de Lisboa: características, fontes e impactes, Master Thesis of the Integrated Master in Environmental Engineering at Instituto Superior Técnico, Universidade de Lisboa, Portugal (Dez2021).</t>
  </si>
  <si>
    <t>Tiago Faria (2022) Children exposure to inorganic and organic chemical compounds in particulate matter: characterization and source identification. PhD Thesis in Environmental Engineering at Instituto Superior Técnico, Universidade de Lisboa, Portugal (Jan2022).</t>
  </si>
  <si>
    <t>More 1PhD and 2MSc thesis</t>
  </si>
  <si>
    <t>Number of newsletters distributted</t>
  </si>
  <si>
    <r>
      <rPr>
        <b/>
        <u/>
        <sz val="12"/>
        <rFont val="Calibri"/>
        <family val="2"/>
        <scheme val="minor"/>
      </rPr>
      <t xml:space="preserve">Portugal
</t>
    </r>
    <r>
      <rPr>
        <sz val="12"/>
        <rFont val="Calibri"/>
        <family val="2"/>
        <scheme val="minor"/>
      </rPr>
      <t>Municipalities</t>
    </r>
    <r>
      <rPr>
        <b/>
        <u/>
        <sz val="12"/>
        <rFont val="Calibri"/>
        <family val="2"/>
        <scheme val="minor"/>
      </rPr>
      <t xml:space="preserve">
</t>
    </r>
    <r>
      <rPr>
        <sz val="12"/>
        <rFont val="Calibri"/>
        <family val="2"/>
        <scheme val="minor"/>
      </rPr>
      <t xml:space="preserve">1 Lousã Municipality, 2 Avis Municipality, 3 Azambuja Municipality, 4 Braga Municipality, 5 Cascais Municipality, 6 Castro Marim Municipality, 7 Chamusca Municipality, 8 Coimbra Municipality, 9 Figueira da Foz Municipality, 10 Gondomar Municipality, 11 Grandola Municipality, 12 Lagoa (Açores) Municipality, 13 Lagoa (Algarve) Municipality, 14 Loures Municipality, 15 Matosinho Municipality, 16 Olhão Municipality, 17 Palmela Municipality, 18 Pombal Municipality, 19 Seia Municipality, 20 Serpa Municipality, 21 Sesimbra Municipality, 22 Setúbal Municipality, 23 Soure Municipality, 24 Terras do Bouro Municipality, 25 Torres Vedras Municipality, 26 Valongo Municipality, 27 Viana do Castelo Municipality, 28 Vila Franca de Xira Municipality, 29 Barreiro Municipality, 30 Entrocamento Municipality, 31 Montijo Municipality, 32 Porto Municipality, 33 Seixal Municipality
34 CCDR-Lisboa Vale do Tejo, 35 CCDR-Norte, 36 CCDR-Centro, 37 CCDR-Alentejo, 38 CCDR-Algarve, 39 - APA
</t>
    </r>
    <r>
      <rPr>
        <b/>
        <u/>
        <sz val="12"/>
        <rFont val="Calibri"/>
        <family val="2"/>
        <scheme val="minor"/>
      </rPr>
      <t xml:space="preserve">
Treviso</t>
    </r>
    <r>
      <rPr>
        <sz val="12"/>
        <rFont val="Calibri"/>
        <family val="2"/>
        <scheme val="minor"/>
      </rPr>
      <t xml:space="preserve">
40 ARPA Veneto
</t>
    </r>
    <r>
      <rPr>
        <b/>
        <u/>
        <sz val="12"/>
        <rFont val="Calibri"/>
        <family val="2"/>
        <scheme val="minor"/>
      </rPr>
      <t>Finland</t>
    </r>
    <r>
      <rPr>
        <sz val="12"/>
        <rFont val="Calibri"/>
        <family val="2"/>
        <scheme val="minor"/>
      </rPr>
      <t xml:space="preserve">
41 City of Kuopio, 42 National Supervisory Authority for Welfare and Health (Valvira); 43 Regional State Administrative Agency for Southern Finland (AVI)
</t>
    </r>
    <r>
      <rPr>
        <b/>
        <u/>
        <sz val="12"/>
        <rFont val="Calibri"/>
        <family val="2"/>
        <scheme val="minor"/>
      </rPr>
      <t>Greece</t>
    </r>
    <r>
      <rPr>
        <sz val="12"/>
        <rFont val="Calibri"/>
        <family val="2"/>
        <scheme val="minor"/>
      </rPr>
      <t xml:space="preserve">
44. Ministry of Environment and Energy
45. Ministry of Health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</si>
</sst>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_ ;\-0.00\ "/>
    <numFmt numFmtId="165" formatCode="#,##0.0"/>
    <numFmt numFmtId="166" formatCode="0.0_ ;\-0.0\ "/>
    <numFmt numFmtId="167" formatCode="#,##0.000"/>
    <numFmt numFmtId="168" formatCode="0.0"/>
    <numFmt numFmtId="169" formatCode="_-* #,##0\ __-;\-* #,##0\ __-;_-* &quot;- &quot;__-;_-@_-"/>
    <numFmt numFmtId="170" formatCode="0_ ;\-0\ "/>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1"/>
      <name val="Arial"/>
      <family val="2"/>
    </font>
    <font>
      <b/>
      <sz val="14"/>
      <name val="Arial"/>
      <family val="2"/>
    </font>
    <font>
      <b/>
      <sz val="16"/>
      <name val="Arial"/>
      <family val="2"/>
    </font>
    <font>
      <b/>
      <sz val="18"/>
      <name val="Arial"/>
      <family val="2"/>
    </font>
    <font>
      <sz val="14"/>
      <name val="Arial"/>
      <family val="2"/>
    </font>
    <font>
      <b/>
      <sz val="10"/>
      <name val="Arial"/>
      <family val="2"/>
    </font>
    <font>
      <b/>
      <sz val="8"/>
      <name val="Arial"/>
      <family val="2"/>
    </font>
    <font>
      <sz val="11"/>
      <name val="Calibri"/>
      <family val="2"/>
      <scheme val="minor"/>
    </font>
    <font>
      <b/>
      <sz val="11"/>
      <name val="Calibri"/>
      <family val="2"/>
      <scheme val="minor"/>
    </font>
    <font>
      <sz val="11"/>
      <color rgb="FFFF0000"/>
      <name val="Calibri"/>
      <family val="2"/>
      <scheme val="minor"/>
    </font>
    <font>
      <sz val="10"/>
      <name val="Arial"/>
      <family val="2"/>
    </font>
    <font>
      <sz val="9"/>
      <name val="Arial"/>
      <family val="2"/>
    </font>
    <font>
      <sz val="11"/>
      <name val="Arial"/>
      <family val="2"/>
    </font>
    <font>
      <b/>
      <sz val="11"/>
      <color theme="1"/>
      <name val="Calibri"/>
      <family val="2"/>
      <scheme val="minor"/>
    </font>
    <font>
      <b/>
      <u/>
      <sz val="11"/>
      <color theme="1"/>
      <name val="Calibri"/>
      <family val="2"/>
      <scheme val="minor"/>
    </font>
    <font>
      <u/>
      <sz val="11"/>
      <color theme="1"/>
      <name val="Calibri"/>
      <family val="2"/>
      <scheme val="minor"/>
    </font>
    <font>
      <sz val="10"/>
      <name val="Calibri"/>
      <family val="2"/>
      <scheme val="minor"/>
    </font>
    <font>
      <sz val="10"/>
      <color rgb="FFFF0000"/>
      <name val="Arial"/>
      <family val="2"/>
    </font>
    <font>
      <sz val="10"/>
      <color theme="1"/>
      <name val="Arial"/>
      <family val="2"/>
    </font>
    <font>
      <b/>
      <sz val="16"/>
      <color theme="0"/>
      <name val="Arial"/>
      <family val="2"/>
    </font>
    <font>
      <sz val="11"/>
      <color theme="1"/>
      <name val="Arial"/>
      <family val="2"/>
    </font>
    <font>
      <b/>
      <sz val="10"/>
      <color rgb="FFFF0000"/>
      <name val="Arial"/>
      <family val="2"/>
    </font>
    <font>
      <b/>
      <sz val="12"/>
      <color rgb="FFFF0000"/>
      <name val="Arial"/>
      <family val="2"/>
    </font>
    <font>
      <sz val="10"/>
      <color rgb="FF0070C0"/>
      <name val="Arial"/>
      <family val="2"/>
    </font>
    <font>
      <sz val="9"/>
      <color indexed="81"/>
      <name val="Tahoma"/>
      <family val="2"/>
    </font>
    <font>
      <b/>
      <sz val="9"/>
      <color indexed="81"/>
      <name val="Tahoma"/>
      <family val="2"/>
    </font>
    <font>
      <b/>
      <sz val="12"/>
      <color theme="1"/>
      <name val="Calibri"/>
      <family val="2"/>
      <scheme val="minor"/>
    </font>
    <font>
      <b/>
      <sz val="12"/>
      <color rgb="FFFF0000"/>
      <name val="Calibri"/>
      <family val="2"/>
      <scheme val="minor"/>
    </font>
    <font>
      <b/>
      <u/>
      <sz val="12"/>
      <color theme="1"/>
      <name val="Calibri"/>
      <family val="2"/>
      <scheme val="minor"/>
    </font>
    <font>
      <b/>
      <sz val="12"/>
      <name val="Calibri"/>
      <family val="2"/>
      <scheme val="minor"/>
    </font>
    <font>
      <b/>
      <u/>
      <sz val="12"/>
      <name val="Calibri"/>
      <family val="2"/>
      <scheme val="minor"/>
    </font>
    <font>
      <sz val="12"/>
      <color rgb="FFFF0000"/>
      <name val="Calibri"/>
      <family val="2"/>
      <scheme val="minor"/>
    </font>
    <font>
      <b/>
      <sz val="12"/>
      <color rgb="FF00FF00"/>
      <name val="Calibri"/>
      <family val="2"/>
      <scheme val="minor"/>
    </font>
    <font>
      <sz val="12"/>
      <color theme="1"/>
      <name val="Calibri"/>
      <family val="2"/>
      <scheme val="minor"/>
    </font>
    <font>
      <vertAlign val="superscript"/>
      <sz val="12"/>
      <color theme="1"/>
      <name val="Calibri"/>
      <family val="2"/>
      <scheme val="minor"/>
    </font>
    <font>
      <sz val="12"/>
      <name val="Calibri"/>
      <family val="2"/>
      <scheme val="minor"/>
    </font>
    <font>
      <sz val="12"/>
      <color theme="5"/>
      <name val="Calibri"/>
      <family val="2"/>
      <scheme val="minor"/>
    </font>
    <font>
      <u/>
      <sz val="12"/>
      <name val="Calibri"/>
      <family val="2"/>
      <scheme val="minor"/>
    </font>
    <font>
      <b/>
      <sz val="12"/>
      <color theme="5"/>
      <name val="Calibri"/>
      <family val="2"/>
      <scheme val="minor"/>
    </font>
    <font>
      <u/>
      <sz val="12"/>
      <color theme="5"/>
      <name val="Calibri"/>
      <family val="2"/>
      <scheme val="minor"/>
    </font>
    <font>
      <vertAlign val="subscript"/>
      <sz val="12"/>
      <color theme="5"/>
      <name val="Calibri"/>
      <family val="2"/>
      <scheme val="minor"/>
    </font>
    <font>
      <b/>
      <sz val="16"/>
      <color theme="1"/>
      <name val="Calibri"/>
      <family val="2"/>
      <scheme val="minor"/>
    </font>
    <font>
      <b/>
      <sz val="16"/>
      <color rgb="FFFF0000"/>
      <name val="Calibri"/>
      <family val="2"/>
      <scheme val="minor"/>
    </font>
    <font>
      <b/>
      <sz val="16"/>
      <color rgb="FF0070C0"/>
      <name val="Calibri"/>
      <family val="2"/>
      <scheme val="minor"/>
    </font>
    <font>
      <b/>
      <u/>
      <sz val="16"/>
      <color theme="1"/>
      <name val="Calibri"/>
      <family val="2"/>
      <scheme val="minor"/>
    </font>
    <font>
      <i/>
      <sz val="16"/>
      <color theme="1"/>
      <name val="Calibri"/>
      <family val="2"/>
      <scheme val="minor"/>
    </font>
    <font>
      <b/>
      <sz val="16"/>
      <color rgb="FF002060"/>
      <name val="Calibri"/>
      <family val="2"/>
      <scheme val="minor"/>
    </font>
    <font>
      <b/>
      <sz val="16"/>
      <name val="Calibri"/>
      <family val="2"/>
      <scheme val="minor"/>
    </font>
    <font>
      <b/>
      <u/>
      <sz val="16"/>
      <name val="Calibri"/>
      <family val="2"/>
      <scheme val="minor"/>
    </font>
    <font>
      <b/>
      <vertAlign val="superscript"/>
      <sz val="16"/>
      <color theme="1"/>
      <name val="Calibri"/>
      <family val="2"/>
      <scheme val="minor"/>
    </font>
    <font>
      <sz val="16"/>
      <color rgb="FFFF0000"/>
      <name val="Calibri"/>
      <family val="2"/>
      <scheme val="minor"/>
    </font>
    <font>
      <sz val="16"/>
      <color theme="1"/>
      <name val="Calibri"/>
      <family val="2"/>
      <scheme val="minor"/>
    </font>
    <font>
      <vertAlign val="superscript"/>
      <sz val="16"/>
      <color theme="1"/>
      <name val="Calibri"/>
      <family val="2"/>
      <scheme val="minor"/>
    </font>
    <font>
      <sz val="16"/>
      <name val="Calibri"/>
      <family val="2"/>
      <scheme val="minor"/>
    </font>
    <font>
      <b/>
      <i/>
      <sz val="16"/>
      <color theme="1"/>
      <name val="Calibri"/>
      <family val="2"/>
      <scheme val="minor"/>
    </font>
    <font>
      <vertAlign val="subscript"/>
      <sz val="16"/>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00B0F0"/>
        <bgColor indexed="64"/>
      </patternFill>
    </fill>
    <fill>
      <patternFill patternType="solid">
        <fgColor rgb="FF92D050"/>
        <bgColor indexed="64"/>
      </patternFill>
    </fill>
    <fill>
      <patternFill patternType="solid">
        <fgColor theme="0" tint="-0.249977111117893"/>
        <bgColor indexed="64"/>
      </patternFill>
    </fill>
    <fill>
      <patternFill patternType="solid">
        <fgColor rgb="FFBDEEFF"/>
        <bgColor indexed="64"/>
      </patternFill>
    </fill>
    <fill>
      <patternFill patternType="lightTrellis">
        <fgColor rgb="FF00B0F0"/>
        <bgColor rgb="FF00B0F0"/>
      </patternFill>
    </fill>
    <fill>
      <patternFill patternType="solid">
        <fgColor rgb="FFFFFF00"/>
        <bgColor indexed="64"/>
      </patternFill>
    </fill>
    <fill>
      <patternFill patternType="solid">
        <fgColor indexed="22"/>
        <bgColor indexed="64"/>
      </patternFill>
    </fill>
    <fill>
      <patternFill patternType="solid">
        <fgColor indexed="22"/>
        <bgColor indexed="9"/>
      </patternFill>
    </fill>
    <fill>
      <patternFill patternType="solid">
        <fgColor rgb="FFFFFF00"/>
        <bgColor indexed="9"/>
      </patternFill>
    </fill>
    <fill>
      <patternFill patternType="solid">
        <fgColor rgb="FF9BE5FF"/>
        <bgColor indexed="64"/>
      </patternFill>
    </fill>
    <fill>
      <patternFill patternType="solid">
        <fgColor rgb="FFFF0000"/>
        <bgColor indexed="64"/>
      </patternFill>
    </fill>
    <fill>
      <patternFill patternType="solid">
        <fgColor theme="4" tint="0.79998168889431442"/>
        <bgColor indexed="65"/>
      </patternFill>
    </fill>
    <fill>
      <patternFill patternType="solid">
        <fgColor theme="8" tint="0.59999389629810485"/>
        <bgColor indexed="64"/>
      </patternFill>
    </fill>
  </fills>
  <borders count="185">
    <border>
      <left/>
      <right/>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hair">
        <color indexed="64"/>
      </bottom>
      <diagonal/>
    </border>
    <border>
      <left style="medium">
        <color indexed="64"/>
      </left>
      <right/>
      <top/>
      <bottom/>
      <diagonal/>
    </border>
    <border>
      <left style="medium">
        <color indexed="64"/>
      </left>
      <right/>
      <top/>
      <bottom style="medium">
        <color indexed="64"/>
      </bottom>
      <diagonal/>
    </border>
    <border>
      <left/>
      <right style="hair">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top style="hair">
        <color indexed="64"/>
      </top>
      <bottom/>
      <diagonal/>
    </border>
    <border>
      <left style="medium">
        <color indexed="64"/>
      </left>
      <right/>
      <top style="hair">
        <color indexed="64"/>
      </top>
      <bottom/>
      <diagonal/>
    </border>
    <border>
      <left/>
      <right style="hair">
        <color indexed="64"/>
      </right>
      <top style="hair">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diagonal/>
    </border>
    <border>
      <left style="hair">
        <color indexed="64"/>
      </left>
      <right style="thick">
        <color rgb="FFC00000"/>
      </right>
      <top/>
      <bottom/>
      <diagonal/>
    </border>
    <border>
      <left style="hair">
        <color indexed="64"/>
      </left>
      <right style="thick">
        <color rgb="FFC00000"/>
      </right>
      <top style="medium">
        <color indexed="64"/>
      </top>
      <bottom style="hair">
        <color indexed="64"/>
      </bottom>
      <diagonal/>
    </border>
    <border>
      <left style="hair">
        <color indexed="64"/>
      </left>
      <right style="thick">
        <color rgb="FFC00000"/>
      </right>
      <top style="hair">
        <color indexed="64"/>
      </top>
      <bottom style="thin">
        <color indexed="64"/>
      </bottom>
      <diagonal/>
    </border>
    <border>
      <left style="hair">
        <color indexed="64"/>
      </left>
      <right style="thick">
        <color rgb="FFC00000"/>
      </right>
      <top/>
      <bottom style="hair">
        <color indexed="64"/>
      </bottom>
      <diagonal/>
    </border>
    <border>
      <left style="hair">
        <color indexed="64"/>
      </left>
      <right style="thick">
        <color rgb="FFC00000"/>
      </right>
      <top/>
      <bottom style="medium">
        <color indexed="64"/>
      </bottom>
      <diagonal/>
    </border>
    <border>
      <left style="hair">
        <color indexed="64"/>
      </left>
      <right style="thick">
        <color rgb="FFC00000"/>
      </right>
      <top style="hair">
        <color indexed="64"/>
      </top>
      <bottom/>
      <diagonal/>
    </border>
    <border>
      <left style="hair">
        <color indexed="64"/>
      </left>
      <right style="thick">
        <color rgb="FFC00000"/>
      </right>
      <top/>
      <bottom style="thin">
        <color indexed="64"/>
      </bottom>
      <diagonal/>
    </border>
    <border>
      <left style="hair">
        <color indexed="64"/>
      </left>
      <right style="thick">
        <color rgb="FFC00000"/>
      </right>
      <top style="thin">
        <color indexed="64"/>
      </top>
      <bottom style="hair">
        <color indexed="64"/>
      </bottom>
      <diagonal/>
    </border>
    <border>
      <left style="hair">
        <color indexed="64"/>
      </left>
      <right style="thick">
        <color rgb="FFC00000"/>
      </right>
      <top style="hair">
        <color indexed="64"/>
      </top>
      <bottom style="medium">
        <color indexed="64"/>
      </bottom>
      <diagonal/>
    </border>
    <border>
      <left style="hair">
        <color indexed="64"/>
      </left>
      <right style="thick">
        <color rgb="FFC00000"/>
      </right>
      <top style="medium">
        <color indexed="64"/>
      </top>
      <bottom/>
      <diagonal/>
    </border>
    <border>
      <left style="medium">
        <color indexed="64"/>
      </left>
      <right style="medium">
        <color indexed="64"/>
      </right>
      <top style="thin">
        <color indexed="64"/>
      </top>
      <bottom style="hair">
        <color indexed="64"/>
      </bottom>
      <diagonal/>
    </border>
    <border>
      <left style="thin">
        <color indexed="64"/>
      </left>
      <right/>
      <top/>
      <bottom style="thin">
        <color indexed="64"/>
      </bottom>
      <diagonal/>
    </border>
    <border>
      <left/>
      <right/>
      <top style="hair">
        <color indexed="64"/>
      </top>
      <bottom/>
      <diagonal/>
    </border>
    <border>
      <left style="medium">
        <color indexed="64"/>
      </left>
      <right style="thick">
        <color rgb="FFC00000"/>
      </right>
      <top style="medium">
        <color indexed="64"/>
      </top>
      <bottom/>
      <diagonal/>
    </border>
    <border>
      <left style="medium">
        <color indexed="64"/>
      </left>
      <right style="thick">
        <color rgb="FFC00000"/>
      </right>
      <top style="medium">
        <color indexed="64"/>
      </top>
      <bottom style="hair">
        <color indexed="64"/>
      </bottom>
      <diagonal/>
    </border>
    <border>
      <left style="medium">
        <color indexed="64"/>
      </left>
      <right style="thick">
        <color rgb="FFC00000"/>
      </right>
      <top style="hair">
        <color indexed="64"/>
      </top>
      <bottom style="thin">
        <color indexed="64"/>
      </bottom>
      <diagonal/>
    </border>
    <border>
      <left style="medium">
        <color indexed="64"/>
      </left>
      <right style="thick">
        <color rgb="FFC00000"/>
      </right>
      <top/>
      <bottom style="hair">
        <color indexed="64"/>
      </bottom>
      <diagonal/>
    </border>
    <border>
      <left style="medium">
        <color indexed="64"/>
      </left>
      <right style="thick">
        <color rgb="FFC00000"/>
      </right>
      <top/>
      <bottom style="medium">
        <color indexed="64"/>
      </bottom>
      <diagonal/>
    </border>
    <border>
      <left style="medium">
        <color indexed="64"/>
      </left>
      <right style="thick">
        <color rgb="FFC00000"/>
      </right>
      <top style="hair">
        <color indexed="64"/>
      </top>
      <bottom/>
      <diagonal/>
    </border>
    <border>
      <left style="medium">
        <color indexed="64"/>
      </left>
      <right style="thick">
        <color rgb="FFC00000"/>
      </right>
      <top style="thin">
        <color indexed="64"/>
      </top>
      <bottom style="hair">
        <color indexed="64"/>
      </bottom>
      <diagonal/>
    </border>
    <border>
      <left style="medium">
        <color indexed="64"/>
      </left>
      <right style="thick">
        <color rgb="FFC00000"/>
      </right>
      <top style="hair">
        <color indexed="64"/>
      </top>
      <bottom style="medium">
        <color indexed="64"/>
      </bottom>
      <diagonal/>
    </border>
    <border>
      <left style="medium">
        <color indexed="64"/>
      </left>
      <right style="thick">
        <color rgb="FFC00000"/>
      </right>
      <top/>
      <bottom style="thin">
        <color indexed="64"/>
      </bottom>
      <diagonal/>
    </border>
    <border>
      <left style="medium">
        <color indexed="64"/>
      </left>
      <right style="thick">
        <color rgb="FFC00000"/>
      </right>
      <top/>
      <bottom/>
      <diagonal/>
    </border>
    <border>
      <left style="thick">
        <color rgb="FFC00000"/>
      </left>
      <right style="medium">
        <color indexed="64"/>
      </right>
      <top style="medium">
        <color indexed="64"/>
      </top>
      <bottom/>
      <diagonal/>
    </border>
    <border>
      <left style="thick">
        <color rgb="FFC00000"/>
      </left>
      <right style="medium">
        <color indexed="64"/>
      </right>
      <top style="medium">
        <color indexed="64"/>
      </top>
      <bottom style="hair">
        <color indexed="64"/>
      </bottom>
      <diagonal/>
    </border>
    <border>
      <left style="thick">
        <color rgb="FFC00000"/>
      </left>
      <right style="medium">
        <color indexed="64"/>
      </right>
      <top style="hair">
        <color indexed="64"/>
      </top>
      <bottom style="thin">
        <color indexed="64"/>
      </bottom>
      <diagonal/>
    </border>
    <border>
      <left style="thick">
        <color rgb="FFC00000"/>
      </left>
      <right style="medium">
        <color indexed="64"/>
      </right>
      <top/>
      <bottom style="hair">
        <color indexed="64"/>
      </bottom>
      <diagonal/>
    </border>
    <border>
      <left style="thick">
        <color rgb="FFC00000"/>
      </left>
      <right style="medium">
        <color indexed="64"/>
      </right>
      <top/>
      <bottom style="medium">
        <color indexed="64"/>
      </bottom>
      <diagonal/>
    </border>
    <border>
      <left style="thick">
        <color rgb="FFC00000"/>
      </left>
      <right style="medium">
        <color indexed="64"/>
      </right>
      <top/>
      <bottom/>
      <diagonal/>
    </border>
    <border>
      <left style="thick">
        <color rgb="FFC00000"/>
      </left>
      <right style="medium">
        <color indexed="64"/>
      </right>
      <top style="thin">
        <color indexed="64"/>
      </top>
      <bottom style="hair">
        <color indexed="64"/>
      </bottom>
      <diagonal/>
    </border>
    <border>
      <left style="thick">
        <color rgb="FFC00000"/>
      </left>
      <right style="medium">
        <color indexed="64"/>
      </right>
      <top/>
      <bottom style="thin">
        <color indexed="64"/>
      </bottom>
      <diagonal/>
    </border>
    <border>
      <left style="thick">
        <color rgb="FFC00000"/>
      </left>
      <right style="medium">
        <color indexed="64"/>
      </right>
      <top style="hair">
        <color indexed="64"/>
      </top>
      <bottom style="medium">
        <color indexed="64"/>
      </bottom>
      <diagonal/>
    </border>
    <border>
      <left style="thick">
        <color rgb="FFC00000"/>
      </left>
      <right style="medium">
        <color indexed="64"/>
      </right>
      <top style="hair">
        <color indexed="64"/>
      </top>
      <bottom style="hair">
        <color indexed="64"/>
      </bottom>
      <diagonal/>
    </border>
    <border>
      <left style="thick">
        <color rgb="FFC00000"/>
      </left>
      <right style="medium">
        <color indexed="64"/>
      </right>
      <top style="hair">
        <color indexed="64"/>
      </top>
      <bottom/>
      <diagonal/>
    </border>
    <border diagonalUp="1" diagonalDown="1">
      <left style="thin">
        <color auto="1"/>
      </left>
      <right style="thin">
        <color auto="1"/>
      </right>
      <top style="thin">
        <color auto="1"/>
      </top>
      <bottom style="thin">
        <color auto="1"/>
      </bottom>
      <diagonal style="thin">
        <color auto="1"/>
      </diagonal>
    </border>
    <border>
      <left/>
      <right/>
      <top style="thin">
        <color indexed="64"/>
      </top>
      <bottom/>
      <diagonal/>
    </border>
    <border>
      <left style="hair">
        <color indexed="64"/>
      </left>
      <right style="medium">
        <color indexed="64"/>
      </right>
      <top style="medium">
        <color indexed="64"/>
      </top>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medium">
        <color indexed="64"/>
      </left>
      <right style="hair">
        <color indexed="64"/>
      </right>
      <top style="thin">
        <color indexed="64"/>
      </top>
      <bottom/>
      <diagonal/>
    </border>
    <border>
      <left style="thick">
        <color rgb="FFC00000"/>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style="thin">
        <color indexed="64"/>
      </bottom>
      <diagonal/>
    </border>
    <border>
      <left/>
      <right style="medium">
        <color indexed="8"/>
      </right>
      <top/>
      <bottom/>
      <diagonal/>
    </border>
    <border>
      <left style="medium">
        <color indexed="8"/>
      </left>
      <right/>
      <top style="thin">
        <color indexed="64"/>
      </top>
      <bottom style="thin">
        <color indexed="64"/>
      </bottom>
      <diagonal/>
    </border>
    <border>
      <left style="medium">
        <color indexed="8"/>
      </left>
      <right style="thin">
        <color indexed="64"/>
      </right>
      <top style="thin">
        <color indexed="64"/>
      </top>
      <bottom/>
      <diagonal/>
    </border>
    <border>
      <left style="medium">
        <color indexed="8"/>
      </left>
      <right style="thin">
        <color indexed="64"/>
      </right>
      <top/>
      <bottom/>
      <diagonal/>
    </border>
    <border>
      <left style="medium">
        <color indexed="8"/>
      </left>
      <right style="thin">
        <color indexed="64"/>
      </right>
      <top/>
      <bottom style="thin">
        <color indexed="64"/>
      </bottom>
      <diagonal/>
    </border>
    <border>
      <left style="medium">
        <color indexed="8"/>
      </left>
      <right style="thin">
        <color indexed="64"/>
      </right>
      <top style="thin">
        <color indexed="64"/>
      </top>
      <bottom style="thin">
        <color indexed="64"/>
      </bottom>
      <diagonal/>
    </border>
    <border>
      <left style="medium">
        <color indexed="8"/>
      </left>
      <right style="thin">
        <color indexed="64"/>
      </right>
      <top/>
      <bottom style="thin">
        <color indexed="8"/>
      </bottom>
      <diagonal/>
    </border>
    <border>
      <left style="medium">
        <color indexed="8"/>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style="medium">
        <color indexed="64"/>
      </top>
      <bottom style="hair">
        <color indexed="64"/>
      </bottom>
      <diagonal/>
    </border>
    <border>
      <left/>
      <right/>
      <top/>
      <bottom style="hair">
        <color indexed="64"/>
      </bottom>
      <diagonal/>
    </border>
    <border>
      <left/>
      <right/>
      <top style="thin">
        <color indexed="64"/>
      </top>
      <bottom style="hair">
        <color indexed="64"/>
      </bottom>
      <diagonal/>
    </border>
    <border>
      <left/>
      <right/>
      <top/>
      <bottom style="medium">
        <color indexed="64"/>
      </bottom>
      <diagonal/>
    </border>
    <border>
      <left/>
      <right/>
      <top style="hair">
        <color indexed="64"/>
      </top>
      <bottom style="medium">
        <color indexed="64"/>
      </bottom>
      <diagonal/>
    </border>
    <border>
      <left/>
      <right style="thick">
        <color rgb="FFC00000"/>
      </right>
      <top style="thin">
        <color indexed="64"/>
      </top>
      <bottom style="hair">
        <color indexed="64"/>
      </bottom>
      <diagonal/>
    </border>
    <border>
      <left/>
      <right style="thick">
        <color rgb="FFC00000"/>
      </right>
      <top style="hair">
        <color indexed="64"/>
      </top>
      <bottom/>
      <diagonal/>
    </border>
    <border>
      <left style="thin">
        <color theme="1"/>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hair">
        <color theme="1"/>
      </left>
      <right style="hair">
        <color indexed="64"/>
      </right>
      <top style="medium">
        <color indexed="64"/>
      </top>
      <bottom/>
      <diagonal/>
    </border>
    <border>
      <left style="hair">
        <color indexed="64"/>
      </left>
      <right style="hair">
        <color theme="1"/>
      </right>
      <top style="medium">
        <color indexed="64"/>
      </top>
      <bottom/>
      <diagonal/>
    </border>
    <border>
      <left style="hair">
        <color theme="1"/>
      </left>
      <right/>
      <top style="medium">
        <color indexed="64"/>
      </top>
      <bottom style="hair">
        <color indexed="64"/>
      </bottom>
      <diagonal/>
    </border>
    <border>
      <left style="hair">
        <color indexed="64"/>
      </left>
      <right style="hair">
        <color theme="1"/>
      </right>
      <top style="medium">
        <color indexed="64"/>
      </top>
      <bottom style="hair">
        <color indexed="64"/>
      </bottom>
      <diagonal/>
    </border>
    <border>
      <left style="hair">
        <color theme="1"/>
      </left>
      <right/>
      <top style="hair">
        <color indexed="64"/>
      </top>
      <bottom style="thin">
        <color indexed="64"/>
      </bottom>
      <diagonal/>
    </border>
    <border>
      <left style="hair">
        <color indexed="64"/>
      </left>
      <right style="hair">
        <color theme="1"/>
      </right>
      <top style="hair">
        <color indexed="64"/>
      </top>
      <bottom style="thin">
        <color indexed="64"/>
      </bottom>
      <diagonal/>
    </border>
    <border>
      <left style="hair">
        <color theme="1"/>
      </left>
      <right/>
      <top/>
      <bottom style="hair">
        <color indexed="64"/>
      </bottom>
      <diagonal/>
    </border>
    <border>
      <left style="hair">
        <color indexed="64"/>
      </left>
      <right style="hair">
        <color theme="1"/>
      </right>
      <top/>
      <bottom style="hair">
        <color indexed="64"/>
      </bottom>
      <diagonal/>
    </border>
    <border>
      <left style="hair">
        <color theme="1"/>
      </left>
      <right/>
      <top/>
      <bottom style="medium">
        <color indexed="64"/>
      </bottom>
      <diagonal/>
    </border>
    <border>
      <left style="hair">
        <color indexed="64"/>
      </left>
      <right style="hair">
        <color theme="1"/>
      </right>
      <top/>
      <bottom style="medium">
        <color indexed="64"/>
      </bottom>
      <diagonal/>
    </border>
    <border>
      <left style="hair">
        <color theme="1"/>
      </left>
      <right/>
      <top style="hair">
        <color indexed="64"/>
      </top>
      <bottom/>
      <diagonal/>
    </border>
    <border>
      <left style="hair">
        <color indexed="64"/>
      </left>
      <right style="hair">
        <color theme="1"/>
      </right>
      <top style="hair">
        <color indexed="64"/>
      </top>
      <bottom/>
      <diagonal/>
    </border>
    <border>
      <left style="hair">
        <color theme="1"/>
      </left>
      <right/>
      <top style="thin">
        <color indexed="64"/>
      </top>
      <bottom style="hair">
        <color indexed="64"/>
      </bottom>
      <diagonal/>
    </border>
    <border>
      <left style="hair">
        <color indexed="64"/>
      </left>
      <right style="hair">
        <color theme="1"/>
      </right>
      <top style="thin">
        <color indexed="64"/>
      </top>
      <bottom style="hair">
        <color indexed="64"/>
      </bottom>
      <diagonal/>
    </border>
    <border>
      <left style="hair">
        <color theme="1"/>
      </left>
      <right/>
      <top style="hair">
        <color indexed="64"/>
      </top>
      <bottom style="medium">
        <color indexed="64"/>
      </bottom>
      <diagonal/>
    </border>
    <border>
      <left style="hair">
        <color indexed="64"/>
      </left>
      <right style="hair">
        <color theme="1"/>
      </right>
      <top style="hair">
        <color indexed="64"/>
      </top>
      <bottom style="medium">
        <color indexed="64"/>
      </bottom>
      <diagonal/>
    </border>
    <border>
      <left style="hair">
        <color theme="1"/>
      </left>
      <right/>
      <top/>
      <bottom style="thin">
        <color indexed="64"/>
      </bottom>
      <diagonal/>
    </border>
    <border>
      <left style="hair">
        <color indexed="64"/>
      </left>
      <right style="hair">
        <color theme="1"/>
      </right>
      <top/>
      <bottom style="thin">
        <color indexed="64"/>
      </bottom>
      <diagonal/>
    </border>
    <border>
      <left style="hair">
        <color theme="1"/>
      </left>
      <right style="hair">
        <color indexed="64"/>
      </right>
      <top/>
      <bottom style="thin">
        <color indexed="64"/>
      </bottom>
      <diagonal/>
    </border>
    <border>
      <left style="hair">
        <color theme="1"/>
      </left>
      <right style="hair">
        <color indexed="64"/>
      </right>
      <top/>
      <bottom style="hair">
        <color indexed="64"/>
      </bottom>
      <diagonal/>
    </border>
    <border>
      <left style="hair">
        <color theme="1"/>
      </left>
      <right/>
      <top/>
      <bottom/>
      <diagonal/>
    </border>
    <border>
      <left style="hair">
        <color indexed="64"/>
      </left>
      <right style="hair">
        <color theme="1"/>
      </right>
      <top/>
      <bottom/>
      <diagonal/>
    </border>
    <border>
      <left style="hair">
        <color theme="1"/>
      </left>
      <right style="hair">
        <color indexed="64"/>
      </right>
      <top style="thin">
        <color indexed="64"/>
      </top>
      <bottom style="hair">
        <color indexed="64"/>
      </bottom>
      <diagonal/>
    </border>
    <border>
      <left/>
      <right style="hair">
        <color theme="1"/>
      </right>
      <top style="thin">
        <color indexed="64"/>
      </top>
      <bottom style="hair">
        <color indexed="64"/>
      </bottom>
      <diagonal/>
    </border>
    <border>
      <left style="hair">
        <color theme="1"/>
      </left>
      <right style="hair">
        <color indexed="64"/>
      </right>
      <top style="hair">
        <color indexed="64"/>
      </top>
      <bottom/>
      <diagonal/>
    </border>
    <border>
      <left/>
      <right style="hair">
        <color theme="1"/>
      </right>
      <top style="hair">
        <color indexed="64"/>
      </top>
      <bottom/>
      <diagonal/>
    </border>
    <border>
      <left style="hair">
        <color theme="1"/>
      </left>
      <right style="hair">
        <color indexed="64"/>
      </right>
      <top style="medium">
        <color indexed="64"/>
      </top>
      <bottom style="hair">
        <color indexed="64"/>
      </bottom>
      <diagonal/>
    </border>
    <border>
      <left style="hair">
        <color theme="1"/>
      </left>
      <right style="hair">
        <color indexed="64"/>
      </right>
      <top style="hair">
        <color indexed="64"/>
      </top>
      <bottom style="medium">
        <color indexed="64"/>
      </bottom>
      <diagonal/>
    </border>
  </borders>
  <cellStyleXfs count="7">
    <xf numFmtId="0" fontId="0" fillId="0" borderId="0"/>
    <xf numFmtId="0" fontId="5" fillId="0" borderId="0"/>
    <xf numFmtId="9" fontId="5" fillId="0" borderId="0" applyFont="0" applyFill="0" applyBorder="0" applyAlignment="0" applyProtection="0"/>
    <xf numFmtId="0" fontId="4" fillId="0" borderId="0"/>
    <xf numFmtId="0" fontId="4" fillId="0" borderId="0"/>
    <xf numFmtId="0" fontId="3" fillId="15" borderId="0" applyNumberFormat="0" applyBorder="0" applyAlignment="0" applyProtection="0"/>
    <xf numFmtId="0" fontId="2" fillId="0" borderId="0"/>
  </cellStyleXfs>
  <cellXfs count="1514">
    <xf numFmtId="0" fontId="0" fillId="0" borderId="0" xfId="0"/>
    <xf numFmtId="0" fontId="7" fillId="0" borderId="0" xfId="0" applyFont="1" applyAlignment="1">
      <alignment vertical="center"/>
    </xf>
    <xf numFmtId="0" fontId="8" fillId="0" borderId="0" xfId="0" applyFont="1" applyAlignment="1">
      <alignment vertical="center"/>
    </xf>
    <xf numFmtId="0" fontId="7" fillId="0" borderId="0" xfId="0" applyFont="1" applyAlignment="1">
      <alignment horizontal="center"/>
    </xf>
    <xf numFmtId="0" fontId="7" fillId="2" borderId="0" xfId="0" applyFont="1" applyFill="1" applyAlignment="1">
      <alignment vertical="center"/>
    </xf>
    <xf numFmtId="0" fontId="7" fillId="2" borderId="0" xfId="0" applyFont="1" applyFill="1" applyAlignment="1">
      <alignment horizontal="center"/>
    </xf>
    <xf numFmtId="0" fontId="8" fillId="2" borderId="0" xfId="0" applyFont="1" applyFill="1" applyAlignment="1">
      <alignment vertical="center"/>
    </xf>
    <xf numFmtId="0" fontId="15" fillId="0" borderId="43" xfId="0" applyFont="1" applyBorder="1" applyAlignment="1">
      <alignment horizontal="left" vertical="center" wrapText="1"/>
    </xf>
    <xf numFmtId="0" fontId="15" fillId="0" borderId="43" xfId="0" applyFont="1" applyBorder="1" applyAlignment="1">
      <alignment horizontal="center" vertical="center" wrapText="1"/>
    </xf>
    <xf numFmtId="0" fontId="14" fillId="0" borderId="43" xfId="0" applyFont="1" applyBorder="1" applyAlignment="1">
      <alignment vertical="center" wrapText="1"/>
    </xf>
    <xf numFmtId="0" fontId="14" fillId="0" borderId="43" xfId="0" applyFont="1" applyBorder="1" applyAlignment="1">
      <alignment horizontal="center" vertical="center" wrapText="1"/>
    </xf>
    <xf numFmtId="14" fontId="14" fillId="0" borderId="43" xfId="0" applyNumberFormat="1" applyFont="1" applyBorder="1" applyAlignment="1">
      <alignment horizontal="center" vertical="center" wrapText="1"/>
    </xf>
    <xf numFmtId="0" fontId="14" fillId="0" borderId="43" xfId="0" applyFont="1" applyBorder="1" applyAlignment="1">
      <alignment horizontal="left" vertical="center" wrapText="1"/>
    </xf>
    <xf numFmtId="0" fontId="14" fillId="0" borderId="45" xfId="0" applyFont="1" applyBorder="1" applyAlignment="1">
      <alignment horizontal="left" vertical="center" wrapText="1"/>
    </xf>
    <xf numFmtId="0" fontId="14" fillId="0" borderId="45" xfId="0" applyFont="1" applyBorder="1" applyAlignment="1">
      <alignment horizontal="center" vertical="center" wrapText="1"/>
    </xf>
    <xf numFmtId="14" fontId="14" fillId="0" borderId="45" xfId="0" applyNumberFormat="1" applyFont="1" applyBorder="1" applyAlignment="1">
      <alignment horizontal="center" vertical="center" wrapText="1"/>
    </xf>
    <xf numFmtId="0" fontId="12" fillId="0" borderId="7" xfId="0" applyFont="1" applyFill="1" applyBorder="1" applyAlignment="1">
      <alignment horizontal="center" vertical="center" textRotation="90"/>
    </xf>
    <xf numFmtId="0" fontId="7" fillId="2" borderId="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textRotation="90"/>
    </xf>
    <xf numFmtId="0" fontId="12" fillId="2" borderId="8" xfId="0" applyFont="1" applyFill="1" applyBorder="1" applyAlignment="1">
      <alignment horizontal="center" vertical="center" textRotation="90"/>
    </xf>
    <xf numFmtId="0" fontId="12" fillId="2" borderId="8" xfId="0" applyFont="1" applyFill="1" applyBorder="1" applyAlignment="1">
      <alignment vertical="center" textRotation="90"/>
    </xf>
    <xf numFmtId="0" fontId="19" fillId="2" borderId="9" xfId="0" applyFont="1" applyFill="1" applyBorder="1" applyAlignment="1">
      <alignment vertical="center" textRotation="90"/>
    </xf>
    <xf numFmtId="0" fontId="15" fillId="0" borderId="58" xfId="0" applyFont="1" applyBorder="1" applyAlignment="1">
      <alignment horizontal="center" vertical="center" wrapText="1"/>
    </xf>
    <xf numFmtId="14" fontId="14" fillId="0" borderId="57" xfId="0" applyNumberFormat="1" applyFont="1" applyBorder="1" applyAlignment="1">
      <alignment horizontal="center" vertical="center" wrapText="1"/>
    </xf>
    <xf numFmtId="0" fontId="11" fillId="0" borderId="24" xfId="0" applyFont="1" applyBorder="1" applyAlignment="1">
      <alignment horizontal="center" vertical="center" textRotation="90"/>
    </xf>
    <xf numFmtId="0" fontId="11" fillId="0" borderId="31" xfId="0" applyFont="1" applyBorder="1" applyAlignment="1">
      <alignment horizontal="center" vertical="center" textRotation="90"/>
    </xf>
    <xf numFmtId="0" fontId="11" fillId="0" borderId="26" xfId="0" applyFont="1" applyBorder="1" applyAlignment="1">
      <alignment horizontal="center" vertical="center" textRotation="90"/>
    </xf>
    <xf numFmtId="0" fontId="11" fillId="0" borderId="25" xfId="0" applyFont="1" applyBorder="1" applyAlignment="1">
      <alignment horizontal="center" vertical="center" textRotation="90"/>
    </xf>
    <xf numFmtId="0" fontId="11" fillId="3" borderId="1" xfId="0" applyFont="1" applyFill="1" applyBorder="1" applyAlignment="1">
      <alignment horizontal="center" vertical="center" textRotation="90"/>
    </xf>
    <xf numFmtId="0" fontId="11" fillId="4" borderId="65" xfId="0" applyFont="1" applyFill="1" applyBorder="1" applyAlignment="1">
      <alignment horizontal="center" vertical="center" textRotation="90"/>
    </xf>
    <xf numFmtId="0" fontId="18" fillId="4" borderId="66" xfId="0" applyFont="1" applyFill="1" applyBorder="1" applyAlignment="1">
      <alignment horizontal="center" vertical="center" textRotation="90"/>
    </xf>
    <xf numFmtId="0" fontId="11" fillId="4" borderId="1" xfId="0" applyFont="1" applyFill="1" applyBorder="1" applyAlignment="1">
      <alignment horizontal="center" vertical="center" textRotation="90"/>
    </xf>
    <xf numFmtId="0" fontId="11" fillId="4" borderId="2" xfId="0" applyFont="1" applyFill="1" applyBorder="1" applyAlignment="1">
      <alignment horizontal="center" vertical="center" textRotation="90"/>
    </xf>
    <xf numFmtId="0" fontId="6" fillId="4" borderId="25" xfId="0" applyFont="1" applyFill="1" applyBorder="1" applyAlignment="1">
      <alignment horizontal="center" vertical="center"/>
    </xf>
    <xf numFmtId="0" fontId="6" fillId="4" borderId="4" xfId="0" applyFont="1" applyFill="1" applyBorder="1" applyAlignment="1">
      <alignment horizontal="center" vertical="center"/>
    </xf>
    <xf numFmtId="0" fontId="11" fillId="0" borderId="46" xfId="0" applyFont="1" applyBorder="1" applyAlignment="1">
      <alignment horizontal="center" vertical="center" textRotation="90"/>
    </xf>
    <xf numFmtId="0" fontId="11" fillId="4" borderId="75" xfId="0" applyFont="1" applyFill="1" applyBorder="1" applyAlignment="1">
      <alignment horizontal="center" vertical="center" textRotation="90"/>
    </xf>
    <xf numFmtId="0" fontId="6" fillId="3" borderId="4" xfId="0" applyFont="1" applyFill="1" applyBorder="1" applyAlignment="1">
      <alignment horizontal="center" vertical="center"/>
    </xf>
    <xf numFmtId="0" fontId="19" fillId="5" borderId="8" xfId="0" applyFont="1" applyFill="1" applyBorder="1" applyAlignment="1">
      <alignment horizontal="center" vertical="center" textRotation="90"/>
    </xf>
    <xf numFmtId="0" fontId="19" fillId="5" borderId="6" xfId="0" applyFont="1" applyFill="1" applyBorder="1" applyAlignment="1">
      <alignment horizontal="center" vertical="center" textRotation="90"/>
    </xf>
    <xf numFmtId="0" fontId="19" fillId="5" borderId="4" xfId="0" applyFont="1" applyFill="1" applyBorder="1" applyAlignment="1">
      <alignment horizontal="center" vertical="center" textRotation="90"/>
    </xf>
    <xf numFmtId="0" fontId="19" fillId="4" borderId="78" xfId="0" applyFont="1" applyFill="1" applyBorder="1" applyAlignment="1">
      <alignment horizontal="center" vertical="center" textRotation="90"/>
    </xf>
    <xf numFmtId="0" fontId="19" fillId="4" borderId="79" xfId="0" applyFont="1" applyFill="1" applyBorder="1" applyAlignment="1">
      <alignment horizontal="center" vertical="center" textRotation="90"/>
    </xf>
    <xf numFmtId="0" fontId="18" fillId="4" borderId="79" xfId="0" applyFont="1" applyFill="1" applyBorder="1" applyAlignment="1">
      <alignment horizontal="center" vertical="center" textRotation="90"/>
    </xf>
    <xf numFmtId="0" fontId="6" fillId="4" borderId="79" xfId="0" applyFont="1" applyFill="1" applyBorder="1" applyAlignment="1">
      <alignment horizontal="center" vertical="center"/>
    </xf>
    <xf numFmtId="0" fontId="7" fillId="2" borderId="79" xfId="0" applyFont="1" applyFill="1" applyBorder="1" applyAlignment="1">
      <alignment horizontal="center" vertical="center"/>
    </xf>
    <xf numFmtId="0" fontId="7" fillId="2" borderId="60" xfId="0" applyFont="1" applyFill="1" applyBorder="1" applyAlignment="1">
      <alignment horizontal="center" vertical="center"/>
    </xf>
    <xf numFmtId="0" fontId="7" fillId="2" borderId="80" xfId="0" applyFont="1" applyFill="1" applyBorder="1" applyAlignment="1">
      <alignment horizontal="center" vertical="center"/>
    </xf>
    <xf numFmtId="0" fontId="7" fillId="2" borderId="79" xfId="0" applyFont="1" applyFill="1" applyBorder="1" applyAlignment="1">
      <alignment horizontal="center" vertical="center" textRotation="90"/>
    </xf>
    <xf numFmtId="0" fontId="12" fillId="2" borderId="79" xfId="0" applyFont="1" applyFill="1" applyBorder="1" applyAlignment="1">
      <alignment horizontal="center" vertical="center" textRotation="90"/>
    </xf>
    <xf numFmtId="0" fontId="12" fillId="2" borderId="79" xfId="0" applyFont="1" applyFill="1" applyBorder="1" applyAlignment="1">
      <alignment vertical="center" textRotation="90"/>
    </xf>
    <xf numFmtId="0" fontId="19" fillId="2" borderId="64" xfId="0" applyFont="1" applyFill="1" applyBorder="1" applyAlignment="1">
      <alignment vertical="center" textRotation="90"/>
    </xf>
    <xf numFmtId="0" fontId="6" fillId="3" borderId="79" xfId="0" applyFont="1" applyFill="1" applyBorder="1" applyAlignment="1">
      <alignment horizontal="center" vertical="center"/>
    </xf>
    <xf numFmtId="0" fontId="6" fillId="4" borderId="78" xfId="0" applyFont="1" applyFill="1" applyBorder="1" applyAlignment="1">
      <alignment horizontal="center" vertical="center"/>
    </xf>
    <xf numFmtId="0" fontId="6" fillId="4" borderId="79" xfId="0" applyFont="1" applyFill="1" applyBorder="1" applyAlignment="1">
      <alignment horizontal="center" vertical="center" textRotation="90"/>
    </xf>
    <xf numFmtId="0" fontId="17" fillId="4" borderId="79" xfId="0" applyFont="1" applyFill="1" applyBorder="1" applyAlignment="1">
      <alignment horizontal="center" vertical="center"/>
    </xf>
    <xf numFmtId="0" fontId="6" fillId="4" borderId="7" xfId="0" applyFont="1" applyFill="1" applyBorder="1" applyAlignment="1">
      <alignment horizontal="center" vertical="center" textRotation="90"/>
    </xf>
    <xf numFmtId="0" fontId="11" fillId="0" borderId="97" xfId="0" applyFont="1" applyBorder="1" applyAlignment="1">
      <alignment horizontal="center" vertical="center" textRotation="90"/>
    </xf>
    <xf numFmtId="0" fontId="11" fillId="5" borderId="52" xfId="0" applyFont="1" applyFill="1" applyBorder="1" applyAlignment="1">
      <alignment horizontal="center" vertical="center" textRotation="90"/>
    </xf>
    <xf numFmtId="0" fontId="11" fillId="5" borderId="8" xfId="0" applyFont="1" applyFill="1" applyBorder="1" applyAlignment="1">
      <alignment horizontal="center" vertical="center" textRotation="90"/>
    </xf>
    <xf numFmtId="0" fontId="18" fillId="5" borderId="9" xfId="0" applyFont="1" applyFill="1" applyBorder="1" applyAlignment="1">
      <alignment horizontal="center" vertical="center" textRotation="90"/>
    </xf>
    <xf numFmtId="0" fontId="19" fillId="5" borderId="10" xfId="0" applyFont="1" applyFill="1" applyBorder="1" applyAlignment="1">
      <alignment horizontal="center" vertical="center" textRotation="90"/>
    </xf>
    <xf numFmtId="0" fontId="18" fillId="5" borderId="8" xfId="0" applyFont="1" applyFill="1" applyBorder="1" applyAlignment="1">
      <alignment horizontal="center" vertical="center" textRotation="90"/>
    </xf>
    <xf numFmtId="0" fontId="6" fillId="5" borderId="81" xfId="0" applyFont="1" applyFill="1" applyBorder="1" applyAlignment="1">
      <alignment horizontal="center" vertical="center"/>
    </xf>
    <xf numFmtId="0" fontId="6" fillId="5" borderId="82" xfId="0" applyFont="1" applyFill="1" applyBorder="1" applyAlignment="1">
      <alignment horizontal="center" vertical="center"/>
    </xf>
    <xf numFmtId="0" fontId="19" fillId="5" borderId="82" xfId="0" applyFont="1" applyFill="1" applyBorder="1" applyAlignment="1">
      <alignment horizontal="center" vertical="center" textRotation="90"/>
    </xf>
    <xf numFmtId="0" fontId="6" fillId="5" borderId="82" xfId="0" applyFont="1" applyFill="1" applyBorder="1" applyAlignment="1">
      <alignment horizontal="center" vertical="center" textRotation="90"/>
    </xf>
    <xf numFmtId="0" fontId="17" fillId="5" borderId="82" xfId="0" applyFont="1" applyFill="1" applyBorder="1" applyAlignment="1">
      <alignment horizontal="center" vertical="center"/>
    </xf>
    <xf numFmtId="0" fontId="12" fillId="5" borderId="85" xfId="0" applyFont="1" applyFill="1" applyBorder="1" applyAlignment="1">
      <alignment horizontal="center" vertical="center"/>
    </xf>
    <xf numFmtId="0" fontId="12" fillId="5" borderId="84" xfId="0" applyFont="1" applyFill="1" applyBorder="1" applyAlignment="1">
      <alignment vertical="center"/>
    </xf>
    <xf numFmtId="0" fontId="7" fillId="5" borderId="82" xfId="0" applyFont="1" applyFill="1" applyBorder="1" applyAlignment="1">
      <alignment horizontal="center" vertical="center"/>
    </xf>
    <xf numFmtId="0" fontId="12" fillId="5" borderId="82" xfId="0" applyFont="1" applyFill="1" applyBorder="1" applyAlignment="1">
      <alignment horizontal="center" vertical="center"/>
    </xf>
    <xf numFmtId="0" fontId="12" fillId="5" borderId="82" xfId="0" applyFont="1" applyFill="1" applyBorder="1" applyAlignment="1">
      <alignment horizontal="center" vertical="center" textRotation="90"/>
    </xf>
    <xf numFmtId="0" fontId="12" fillId="5" borderId="82" xfId="0" applyFont="1" applyFill="1" applyBorder="1" applyAlignment="1">
      <alignment vertical="center" textRotation="90"/>
    </xf>
    <xf numFmtId="0" fontId="17" fillId="5" borderId="83" xfId="0" applyFont="1" applyFill="1" applyBorder="1" applyAlignment="1">
      <alignment vertical="center" textRotation="90"/>
    </xf>
    <xf numFmtId="0" fontId="6" fillId="5" borderId="25" xfId="0" applyFont="1" applyFill="1" applyBorder="1" applyAlignment="1">
      <alignment horizontal="center" vertical="center"/>
    </xf>
    <xf numFmtId="0" fontId="6" fillId="5" borderId="26" xfId="0" applyFont="1" applyFill="1" applyBorder="1" applyAlignment="1">
      <alignment horizontal="center" vertical="center"/>
    </xf>
    <xf numFmtId="0" fontId="6" fillId="5" borderId="26" xfId="0" applyFont="1" applyFill="1" applyBorder="1" applyAlignment="1">
      <alignment horizontal="center" vertical="center" textRotation="90"/>
    </xf>
    <xf numFmtId="0" fontId="17" fillId="5" borderId="26" xfId="0" applyFont="1" applyFill="1" applyBorder="1" applyAlignment="1">
      <alignment horizontal="center" vertical="center"/>
    </xf>
    <xf numFmtId="0" fontId="12" fillId="5" borderId="46" xfId="0" applyFont="1" applyFill="1" applyBorder="1" applyAlignment="1">
      <alignment horizontal="center" vertical="center"/>
    </xf>
    <xf numFmtId="0" fontId="12" fillId="5" borderId="40" xfId="0" applyFont="1" applyFill="1" applyBorder="1" applyAlignment="1">
      <alignment vertical="center"/>
    </xf>
    <xf numFmtId="0" fontId="7" fillId="5" borderId="26"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6" xfId="0" applyFont="1" applyFill="1" applyBorder="1" applyAlignment="1">
      <alignment horizontal="center" vertical="center" textRotation="90"/>
    </xf>
    <xf numFmtId="0" fontId="12" fillId="5" borderId="26" xfId="0" applyFont="1" applyFill="1" applyBorder="1" applyAlignment="1">
      <alignment vertical="center" textRotation="90"/>
    </xf>
    <xf numFmtId="0" fontId="19" fillId="5" borderId="27" xfId="0" applyFont="1" applyFill="1" applyBorder="1" applyAlignment="1">
      <alignment vertical="center" textRotation="90"/>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 xfId="0" applyFont="1" applyFill="1" applyBorder="1" applyAlignment="1">
      <alignment horizontal="center" vertical="center" textRotation="90"/>
    </xf>
    <xf numFmtId="0" fontId="19" fillId="5" borderId="39" xfId="0" applyFont="1" applyFill="1" applyBorder="1" applyAlignment="1">
      <alignment horizontal="center" vertical="center" textRotation="90"/>
    </xf>
    <xf numFmtId="0" fontId="6" fillId="5" borderId="4" xfId="0" applyFont="1" applyFill="1" applyBorder="1" applyAlignment="1">
      <alignment horizontal="center" vertical="center" textRotation="90"/>
    </xf>
    <xf numFmtId="0" fontId="17" fillId="4" borderId="64" xfId="0" applyFont="1" applyFill="1" applyBorder="1" applyAlignment="1">
      <alignment horizontal="center" vertical="center"/>
    </xf>
    <xf numFmtId="0" fontId="19" fillId="0" borderId="82" xfId="0" applyFont="1" applyFill="1" applyBorder="1" applyAlignment="1">
      <alignment horizontal="center" vertical="center" textRotation="90"/>
    </xf>
    <xf numFmtId="0" fontId="19" fillId="5" borderId="81" xfId="0" applyFont="1" applyFill="1" applyBorder="1" applyAlignment="1">
      <alignment horizontal="center" vertical="center" textRotation="90"/>
    </xf>
    <xf numFmtId="0" fontId="19" fillId="5" borderId="83" xfId="0" applyFont="1" applyFill="1" applyBorder="1" applyAlignment="1">
      <alignment horizontal="center" vertical="center" textRotation="90"/>
    </xf>
    <xf numFmtId="0" fontId="19" fillId="2" borderId="82" xfId="0" applyFont="1" applyFill="1" applyBorder="1" applyAlignment="1">
      <alignment horizontal="center" vertical="center" textRotation="90"/>
    </xf>
    <xf numFmtId="0" fontId="6" fillId="2" borderId="82" xfId="0" applyFont="1" applyFill="1" applyBorder="1" applyAlignment="1">
      <alignment horizontal="center" vertical="center" textRotation="90"/>
    </xf>
    <xf numFmtId="0" fontId="19" fillId="2" borderId="67" xfId="0" applyFont="1" applyFill="1" applyBorder="1" applyAlignment="1">
      <alignment horizontal="center" vertical="center" textRotation="90"/>
    </xf>
    <xf numFmtId="0" fontId="19" fillId="2" borderId="65" xfId="0" applyFont="1" applyFill="1" applyBorder="1" applyAlignment="1">
      <alignment horizontal="center" vertical="center" textRotation="90"/>
    </xf>
    <xf numFmtId="0" fontId="19" fillId="4" borderId="65" xfId="0" applyFont="1" applyFill="1" applyBorder="1" applyAlignment="1">
      <alignment horizontal="center" vertical="center" textRotation="90"/>
    </xf>
    <xf numFmtId="0" fontId="19" fillId="4" borderId="25" xfId="0" applyFont="1" applyFill="1" applyBorder="1" applyAlignment="1">
      <alignment horizontal="center" vertical="center" textRotation="90"/>
    </xf>
    <xf numFmtId="0" fontId="19" fillId="4" borderId="26" xfId="0" applyFont="1" applyFill="1" applyBorder="1" applyAlignment="1">
      <alignment horizontal="center" vertical="center" textRotation="90"/>
    </xf>
    <xf numFmtId="0" fontId="19" fillId="4" borderId="16" xfId="0" applyFont="1" applyFill="1" applyBorder="1" applyAlignment="1">
      <alignment horizontal="center" vertical="center" textRotation="90"/>
    </xf>
    <xf numFmtId="0" fontId="19" fillId="4" borderId="7" xfId="0" applyFont="1" applyFill="1" applyBorder="1" applyAlignment="1">
      <alignment horizontal="center" vertical="center" textRotation="90"/>
    </xf>
    <xf numFmtId="0" fontId="19" fillId="5" borderId="9" xfId="0" applyFont="1" applyFill="1" applyBorder="1" applyAlignment="1">
      <alignment horizontal="center" vertical="center" textRotation="90"/>
    </xf>
    <xf numFmtId="0" fontId="6" fillId="5" borderId="8" xfId="0" applyFont="1" applyFill="1" applyBorder="1" applyAlignment="1">
      <alignment horizontal="center" vertical="center" textRotation="90"/>
    </xf>
    <xf numFmtId="0" fontId="6" fillId="5" borderId="2" xfId="0" applyFont="1" applyFill="1" applyBorder="1" applyAlignment="1">
      <alignment horizontal="center" vertical="center" textRotation="90"/>
    </xf>
    <xf numFmtId="0" fontId="18" fillId="5" borderId="1" xfId="0" applyFont="1" applyFill="1" applyBorder="1" applyAlignment="1">
      <alignment horizontal="center" vertical="center" textRotation="90"/>
    </xf>
    <xf numFmtId="0" fontId="6" fillId="5" borderId="1" xfId="0" applyFont="1" applyFill="1" applyBorder="1" applyAlignment="1">
      <alignment vertical="center" textRotation="90"/>
    </xf>
    <xf numFmtId="0" fontId="6" fillId="5" borderId="3" xfId="0" applyFont="1" applyFill="1" applyBorder="1" applyAlignment="1">
      <alignment vertical="center" textRotation="90"/>
    </xf>
    <xf numFmtId="0" fontId="18" fillId="5" borderId="1" xfId="0" applyFont="1" applyFill="1" applyBorder="1" applyAlignment="1">
      <alignment vertical="center" textRotation="90"/>
    </xf>
    <xf numFmtId="0" fontId="18" fillId="4" borderId="26" xfId="0" applyFont="1" applyFill="1" applyBorder="1" applyAlignment="1">
      <alignment horizontal="center" vertical="center" textRotation="90"/>
    </xf>
    <xf numFmtId="0" fontId="6" fillId="5" borderId="81" xfId="0" applyFont="1" applyFill="1" applyBorder="1" applyAlignment="1">
      <alignment horizontal="center" vertical="center" textRotation="90"/>
    </xf>
    <xf numFmtId="0" fontId="6" fillId="4" borderId="67" xfId="0" applyFont="1" applyFill="1" applyBorder="1" applyAlignment="1">
      <alignment horizontal="center" vertical="center" textRotation="90"/>
    </xf>
    <xf numFmtId="0" fontId="6" fillId="4" borderId="65" xfId="0" applyFont="1" applyFill="1" applyBorder="1" applyAlignment="1">
      <alignment horizontal="center" vertical="center" textRotation="90"/>
    </xf>
    <xf numFmtId="0" fontId="19" fillId="4" borderId="67" xfId="0" applyFont="1" applyFill="1" applyBorder="1" applyAlignment="1">
      <alignment horizontal="center" vertical="center" textRotation="90"/>
    </xf>
    <xf numFmtId="0" fontId="6" fillId="5" borderId="10" xfId="0" applyFont="1" applyFill="1" applyBorder="1" applyAlignment="1">
      <alignment horizontal="center" vertical="center" textRotation="90"/>
    </xf>
    <xf numFmtId="0" fontId="6" fillId="5" borderId="8" xfId="0" applyFont="1" applyFill="1" applyBorder="1" applyAlignment="1">
      <alignment vertical="center" textRotation="90"/>
    </xf>
    <xf numFmtId="0" fontId="6" fillId="5" borderId="9" xfId="0" applyFont="1" applyFill="1" applyBorder="1" applyAlignment="1">
      <alignment horizontal="center" vertical="center" textRotation="90"/>
    </xf>
    <xf numFmtId="0" fontId="6" fillId="5" borderId="6" xfId="0" applyFont="1" applyFill="1" applyBorder="1" applyAlignment="1">
      <alignment horizontal="center" vertical="center" textRotation="90"/>
    </xf>
    <xf numFmtId="0" fontId="6" fillId="5" borderId="4" xfId="0" applyFont="1" applyFill="1" applyBorder="1" applyAlignment="1">
      <alignment vertical="center" textRotation="90"/>
    </xf>
    <xf numFmtId="0" fontId="6" fillId="5" borderId="35" xfId="0" applyFont="1" applyFill="1" applyBorder="1" applyAlignment="1">
      <alignment horizontal="center" vertical="center" textRotation="90"/>
    </xf>
    <xf numFmtId="0" fontId="18" fillId="5" borderId="35" xfId="0" applyFont="1" applyFill="1" applyBorder="1" applyAlignment="1">
      <alignment horizontal="center" vertical="center" textRotation="90"/>
    </xf>
    <xf numFmtId="0" fontId="6" fillId="5" borderId="82" xfId="0" applyFont="1" applyFill="1" applyBorder="1" applyAlignment="1">
      <alignment vertical="center" textRotation="90"/>
    </xf>
    <xf numFmtId="0" fontId="6" fillId="5" borderId="86" xfId="0" applyFont="1" applyFill="1" applyBorder="1" applyAlignment="1">
      <alignment horizontal="center" vertical="center" textRotation="90"/>
    </xf>
    <xf numFmtId="0" fontId="19" fillId="5" borderId="86" xfId="0" applyFont="1" applyFill="1" applyBorder="1" applyAlignment="1">
      <alignment horizontal="center" vertical="center" textRotation="90"/>
    </xf>
    <xf numFmtId="0" fontId="6" fillId="5" borderId="86" xfId="0" applyFont="1" applyFill="1" applyBorder="1" applyAlignment="1">
      <alignment vertical="center" textRotation="90"/>
    </xf>
    <xf numFmtId="0" fontId="19" fillId="5" borderId="11" xfId="0" applyFont="1" applyFill="1" applyBorder="1" applyAlignment="1">
      <alignment horizontal="center" vertical="center" textRotation="90"/>
    </xf>
    <xf numFmtId="0" fontId="6" fillId="5" borderId="11" xfId="0" applyFont="1" applyFill="1" applyBorder="1" applyAlignment="1">
      <alignment horizontal="center" vertical="center" textRotation="90"/>
    </xf>
    <xf numFmtId="0" fontId="19" fillId="5" borderId="11" xfId="0" applyFont="1" applyFill="1" applyBorder="1" applyAlignment="1">
      <alignment vertical="center" textRotation="90"/>
    </xf>
    <xf numFmtId="0" fontId="18" fillId="5" borderId="48" xfId="0" applyFont="1" applyFill="1" applyBorder="1" applyAlignment="1">
      <alignment horizontal="center" vertical="center" textRotation="90"/>
    </xf>
    <xf numFmtId="0" fontId="6" fillId="5" borderId="83" xfId="0" applyFont="1" applyFill="1" applyBorder="1" applyAlignment="1">
      <alignment vertical="center" textRotation="90"/>
    </xf>
    <xf numFmtId="0" fontId="18" fillId="5" borderId="85" xfId="0" applyFont="1" applyFill="1" applyBorder="1" applyAlignment="1">
      <alignment horizontal="center" vertical="center" textRotation="90"/>
    </xf>
    <xf numFmtId="0" fontId="6" fillId="5" borderId="35" xfId="0" applyFont="1" applyFill="1" applyBorder="1" applyAlignment="1">
      <alignment vertical="center" textRotation="90"/>
    </xf>
    <xf numFmtId="0" fontId="6" fillId="5" borderId="34" xfId="0" applyFont="1" applyFill="1" applyBorder="1" applyAlignment="1">
      <alignment horizontal="center" vertical="center" textRotation="90"/>
    </xf>
    <xf numFmtId="0" fontId="19" fillId="4" borderId="17" xfId="0" applyFont="1" applyFill="1" applyBorder="1" applyAlignment="1">
      <alignment horizontal="center" vertical="center" textRotation="90"/>
    </xf>
    <xf numFmtId="0" fontId="6" fillId="4" borderId="16" xfId="0" applyFont="1" applyFill="1" applyBorder="1" applyAlignment="1">
      <alignment horizontal="center" vertical="center" textRotation="90"/>
    </xf>
    <xf numFmtId="0" fontId="13" fillId="5" borderId="8" xfId="0" applyFont="1" applyFill="1" applyBorder="1" applyAlignment="1">
      <alignment horizontal="center" vertical="center" textRotation="90"/>
    </xf>
    <xf numFmtId="0" fontId="7" fillId="5" borderId="8" xfId="0" applyFont="1" applyFill="1" applyBorder="1" applyAlignment="1">
      <alignment horizontal="center" vertical="center" textRotation="90"/>
    </xf>
    <xf numFmtId="0" fontId="7" fillId="5" borderId="35" xfId="0" applyFont="1" applyFill="1" applyBorder="1" applyAlignment="1">
      <alignment horizontal="center" vertical="center" textRotation="90"/>
    </xf>
    <xf numFmtId="0" fontId="18" fillId="4" borderId="65" xfId="0" applyFont="1" applyFill="1" applyBorder="1" applyAlignment="1">
      <alignment horizontal="center" vertical="center" textRotation="90"/>
    </xf>
    <xf numFmtId="0" fontId="6" fillId="5" borderId="11" xfId="0" applyFont="1" applyFill="1" applyBorder="1" applyAlignment="1">
      <alignment vertical="center" textRotation="90"/>
    </xf>
    <xf numFmtId="0" fontId="19" fillId="4" borderId="68" xfId="0" applyFont="1" applyFill="1" applyBorder="1" applyAlignment="1">
      <alignment horizontal="center" vertical="center" textRotation="90"/>
    </xf>
    <xf numFmtId="0" fontId="19" fillId="4" borderId="71" xfId="0" applyFont="1" applyFill="1" applyBorder="1" applyAlignment="1">
      <alignment horizontal="center" vertical="center" textRotation="90"/>
    </xf>
    <xf numFmtId="0" fontId="19" fillId="4" borderId="5" xfId="0" applyFont="1" applyFill="1" applyBorder="1" applyAlignment="1">
      <alignment horizontal="center" vertical="center" textRotation="90"/>
    </xf>
    <xf numFmtId="0" fontId="19" fillId="4" borderId="72" xfId="0" applyFont="1" applyFill="1" applyBorder="1" applyAlignment="1">
      <alignment horizontal="center" vertical="center" textRotation="90"/>
    </xf>
    <xf numFmtId="0" fontId="6" fillId="4" borderId="71" xfId="0" applyFont="1" applyFill="1" applyBorder="1" applyAlignment="1">
      <alignment horizontal="center" vertical="center" textRotation="90"/>
    </xf>
    <xf numFmtId="0" fontId="6" fillId="4" borderId="5" xfId="0" applyFont="1" applyFill="1" applyBorder="1" applyAlignment="1">
      <alignment horizontal="center" vertical="center" textRotation="90"/>
    </xf>
    <xf numFmtId="0" fontId="6" fillId="5" borderId="85" xfId="0" applyFont="1" applyFill="1" applyBorder="1" applyAlignment="1">
      <alignment horizontal="center" vertical="center" textRotation="90"/>
    </xf>
    <xf numFmtId="14" fontId="14" fillId="0" borderId="99" xfId="0" applyNumberFormat="1" applyFont="1" applyBorder="1" applyAlignment="1">
      <alignment horizontal="center" vertical="center" wrapText="1"/>
    </xf>
    <xf numFmtId="0" fontId="6" fillId="4" borderId="64" xfId="0" applyFont="1" applyFill="1" applyBorder="1" applyAlignment="1">
      <alignment horizontal="center" vertical="center"/>
    </xf>
    <xf numFmtId="0" fontId="18" fillId="3" borderId="79" xfId="0" applyFont="1" applyFill="1" applyBorder="1" applyAlignment="1">
      <alignment horizontal="center" vertical="center" textRotation="90"/>
    </xf>
    <xf numFmtId="0" fontId="19" fillId="2" borderId="79" xfId="0" applyFont="1" applyFill="1" applyBorder="1" applyAlignment="1">
      <alignment horizontal="center" vertical="center" textRotation="90"/>
    </xf>
    <xf numFmtId="0" fontId="6" fillId="2" borderId="79" xfId="0" applyFont="1" applyFill="1" applyBorder="1" applyAlignment="1">
      <alignment horizontal="center" vertical="center"/>
    </xf>
    <xf numFmtId="0" fontId="11" fillId="4" borderId="87" xfId="0" applyFont="1" applyFill="1" applyBorder="1" applyAlignment="1">
      <alignment horizontal="center" vertical="center" textRotation="90"/>
    </xf>
    <xf numFmtId="0" fontId="11" fillId="4" borderId="5" xfId="0" applyFont="1" applyFill="1" applyBorder="1" applyAlignment="1">
      <alignment horizontal="center" vertical="center" textRotation="90"/>
    </xf>
    <xf numFmtId="0" fontId="18" fillId="4" borderId="100" xfId="0" applyFont="1" applyFill="1" applyBorder="1" applyAlignment="1">
      <alignment horizontal="center" vertical="center" textRotation="90"/>
    </xf>
    <xf numFmtId="0" fontId="11" fillId="4" borderId="71" xfId="0" applyFont="1" applyFill="1" applyBorder="1" applyAlignment="1">
      <alignment horizontal="center" vertical="center" textRotation="90"/>
    </xf>
    <xf numFmtId="0" fontId="11" fillId="3" borderId="5" xfId="0" applyFont="1" applyFill="1" applyBorder="1" applyAlignment="1">
      <alignment horizontal="center" vertical="center" textRotation="90"/>
    </xf>
    <xf numFmtId="0" fontId="11" fillId="5" borderId="85" xfId="0" applyFont="1" applyFill="1" applyBorder="1" applyAlignment="1">
      <alignment horizontal="center" vertical="center" textRotation="90"/>
    </xf>
    <xf numFmtId="0" fontId="11" fillId="5" borderId="82" xfId="0" applyFont="1" applyFill="1" applyBorder="1" applyAlignment="1">
      <alignment horizontal="center" vertical="center" textRotation="90"/>
    </xf>
    <xf numFmtId="0" fontId="18" fillId="5" borderId="83" xfId="0" applyFont="1" applyFill="1" applyBorder="1" applyAlignment="1">
      <alignment horizontal="center" vertical="center" textRotation="90"/>
    </xf>
    <xf numFmtId="0" fontId="13" fillId="3" borderId="25" xfId="0" applyFont="1" applyFill="1" applyBorder="1" applyAlignment="1">
      <alignment horizontal="center" vertical="center"/>
    </xf>
    <xf numFmtId="0" fontId="11" fillId="5" borderId="50" xfId="0" applyFont="1" applyFill="1" applyBorder="1" applyAlignment="1">
      <alignment horizontal="center" vertical="center" textRotation="90"/>
    </xf>
    <xf numFmtId="0" fontId="11" fillId="5" borderId="4" xfId="0" applyFont="1" applyFill="1" applyBorder="1" applyAlignment="1">
      <alignment horizontal="center" vertical="center" textRotation="90"/>
    </xf>
    <xf numFmtId="0" fontId="18" fillId="5" borderId="39" xfId="0" applyFont="1" applyFill="1" applyBorder="1" applyAlignment="1">
      <alignment horizontal="center" vertical="center" textRotation="90"/>
    </xf>
    <xf numFmtId="0" fontId="6" fillId="4" borderId="67" xfId="0" applyFont="1" applyFill="1" applyBorder="1" applyAlignment="1">
      <alignment horizontal="center" vertical="center"/>
    </xf>
    <xf numFmtId="0" fontId="6" fillId="4" borderId="65" xfId="0" applyFont="1" applyFill="1" applyBorder="1" applyAlignment="1">
      <alignment horizontal="center" vertical="center"/>
    </xf>
    <xf numFmtId="0" fontId="6" fillId="4" borderId="69" xfId="0" applyFont="1" applyFill="1" applyBorder="1" applyAlignment="1">
      <alignment horizontal="center" vertical="center"/>
    </xf>
    <xf numFmtId="0" fontId="13" fillId="3" borderId="61" xfId="0" applyFont="1" applyFill="1" applyBorder="1" applyAlignment="1">
      <alignment horizontal="center" vertical="center"/>
    </xf>
    <xf numFmtId="0" fontId="6" fillId="5" borderId="52" xfId="0" applyFont="1" applyFill="1" applyBorder="1" applyAlignment="1">
      <alignment vertical="center" textRotation="90"/>
    </xf>
    <xf numFmtId="0" fontId="6" fillId="5" borderId="50" xfId="0" applyFont="1" applyFill="1" applyBorder="1" applyAlignment="1">
      <alignment vertical="center" textRotation="90"/>
    </xf>
    <xf numFmtId="0" fontId="6" fillId="5" borderId="85" xfId="0" applyFont="1" applyFill="1" applyBorder="1" applyAlignment="1">
      <alignment vertical="center" textRotation="90"/>
    </xf>
    <xf numFmtId="0" fontId="13" fillId="5" borderId="52" xfId="0" applyFont="1" applyFill="1" applyBorder="1" applyAlignment="1">
      <alignment horizontal="center" vertical="center" textRotation="90"/>
    </xf>
    <xf numFmtId="0" fontId="11" fillId="0" borderId="101" xfId="0" applyFont="1" applyBorder="1" applyAlignment="1">
      <alignment horizontal="center" vertical="center" textRotation="90"/>
    </xf>
    <xf numFmtId="0" fontId="6" fillId="5" borderId="102" xfId="0" applyFont="1" applyFill="1" applyBorder="1" applyAlignment="1">
      <alignment vertical="center" textRotation="90"/>
    </xf>
    <xf numFmtId="0" fontId="6" fillId="5" borderId="104" xfId="0" applyFont="1" applyFill="1" applyBorder="1" applyAlignment="1">
      <alignment vertical="center" textRotation="90"/>
    </xf>
    <xf numFmtId="0" fontId="6" fillId="5" borderId="107" xfId="0" applyFont="1" applyFill="1" applyBorder="1" applyAlignment="1">
      <alignment vertical="center" textRotation="90"/>
    </xf>
    <xf numFmtId="0" fontId="13" fillId="5" borderId="102" xfId="0" applyFont="1" applyFill="1" applyBorder="1" applyAlignment="1">
      <alignment horizontal="center" vertical="center" textRotation="90"/>
    </xf>
    <xf numFmtId="0" fontId="6" fillId="5" borderId="107" xfId="0" applyFont="1" applyFill="1" applyBorder="1" applyAlignment="1">
      <alignment horizontal="center" vertical="center" textRotation="90"/>
    </xf>
    <xf numFmtId="0" fontId="11" fillId="0" borderId="33" xfId="0" applyFont="1" applyBorder="1" applyAlignment="1">
      <alignment horizontal="center" vertical="center" textRotation="90"/>
    </xf>
    <xf numFmtId="0" fontId="19" fillId="2" borderId="63" xfId="0" applyFont="1" applyFill="1" applyBorder="1" applyAlignment="1">
      <alignment horizontal="center" vertical="center" textRotation="90"/>
    </xf>
    <xf numFmtId="0" fontId="17" fillId="5" borderId="86" xfId="0" applyFont="1" applyFill="1" applyBorder="1" applyAlignment="1">
      <alignment horizontal="center" vertical="center"/>
    </xf>
    <xf numFmtId="0" fontId="17" fillId="4" borderId="63" xfId="0" applyFont="1" applyFill="1" applyBorder="1" applyAlignment="1">
      <alignment horizontal="center" vertical="center"/>
    </xf>
    <xf numFmtId="0" fontId="19" fillId="4" borderId="69" xfId="0" applyFont="1" applyFill="1" applyBorder="1" applyAlignment="1">
      <alignment horizontal="center" vertical="center" textRotation="90"/>
    </xf>
    <xf numFmtId="0" fontId="19" fillId="4" borderId="36" xfId="0" applyFont="1" applyFill="1" applyBorder="1" applyAlignment="1">
      <alignment horizontal="center" vertical="center" textRotation="90"/>
    </xf>
    <xf numFmtId="0" fontId="19" fillId="5" borderId="35" xfId="0" applyFont="1" applyFill="1" applyBorder="1" applyAlignment="1">
      <alignment horizontal="center" vertical="center" textRotation="90"/>
    </xf>
    <xf numFmtId="0" fontId="19" fillId="4" borderId="27" xfId="0" applyFont="1" applyFill="1" applyBorder="1" applyAlignment="1">
      <alignment horizontal="center" vertical="center" textRotation="90"/>
    </xf>
    <xf numFmtId="0" fontId="6" fillId="4" borderId="69" xfId="0" applyFont="1" applyFill="1" applyBorder="1" applyAlignment="1">
      <alignment horizontal="center" vertical="center" textRotation="90"/>
    </xf>
    <xf numFmtId="0" fontId="6" fillId="4" borderId="36" xfId="0" applyFont="1" applyFill="1" applyBorder="1" applyAlignment="1">
      <alignment horizontal="center" vertical="center" textRotation="90"/>
    </xf>
    <xf numFmtId="0" fontId="6" fillId="4" borderId="73" xfId="0" applyFont="1" applyFill="1" applyBorder="1" applyAlignment="1">
      <alignment horizontal="center" vertical="center" textRotation="90"/>
    </xf>
    <xf numFmtId="0" fontId="7" fillId="2" borderId="35" xfId="0" applyFont="1" applyFill="1" applyBorder="1" applyAlignment="1">
      <alignment horizontal="center" vertical="center"/>
    </xf>
    <xf numFmtId="0" fontId="7" fillId="2" borderId="63" xfId="0" applyFont="1" applyFill="1" applyBorder="1" applyAlignment="1">
      <alignment horizontal="center" vertical="center"/>
    </xf>
    <xf numFmtId="0" fontId="12" fillId="5" borderId="86" xfId="0" applyFont="1" applyFill="1" applyBorder="1" applyAlignment="1">
      <alignment horizontal="center" vertical="center"/>
    </xf>
    <xf numFmtId="0" fontId="6" fillId="5" borderId="12" xfId="0" applyFont="1" applyFill="1" applyBorder="1" applyAlignment="1">
      <alignment horizontal="center" vertical="center" textRotation="90"/>
    </xf>
    <xf numFmtId="0" fontId="11" fillId="0" borderId="111" xfId="0" applyFont="1" applyBorder="1" applyAlignment="1">
      <alignment horizontal="center" vertical="center" textRotation="90"/>
    </xf>
    <xf numFmtId="0" fontId="7" fillId="2" borderId="112" xfId="0" applyFont="1" applyFill="1" applyBorder="1" applyAlignment="1">
      <alignment horizontal="center" vertical="center"/>
    </xf>
    <xf numFmtId="0" fontId="7" fillId="2" borderId="118" xfId="0" applyFont="1" applyFill="1" applyBorder="1" applyAlignment="1">
      <alignment horizontal="center" vertical="center"/>
    </xf>
    <xf numFmtId="0" fontId="12" fillId="5" borderId="117" xfId="0" applyFont="1" applyFill="1" applyBorder="1" applyAlignment="1">
      <alignment horizontal="center" vertical="center"/>
    </xf>
    <xf numFmtId="0" fontId="19" fillId="5" borderId="117" xfId="0" applyFont="1" applyFill="1" applyBorder="1" applyAlignment="1">
      <alignment horizontal="center" vertical="center" textRotation="90"/>
    </xf>
    <xf numFmtId="0" fontId="19" fillId="5" borderId="112" xfId="0" applyFont="1" applyFill="1" applyBorder="1" applyAlignment="1">
      <alignment horizontal="center" vertical="center" textRotation="90"/>
    </xf>
    <xf numFmtId="0" fontId="6" fillId="5" borderId="120" xfId="0" applyFont="1" applyFill="1" applyBorder="1" applyAlignment="1">
      <alignment horizontal="center" vertical="center" textRotation="90"/>
    </xf>
    <xf numFmtId="0" fontId="6" fillId="5" borderId="112" xfId="0" applyFont="1" applyFill="1" applyBorder="1" applyAlignment="1">
      <alignment horizontal="center" vertical="center" textRotation="90"/>
    </xf>
    <xf numFmtId="0" fontId="6" fillId="5" borderId="114" xfId="0" applyFont="1" applyFill="1" applyBorder="1" applyAlignment="1">
      <alignment horizontal="center" vertical="center" textRotation="90"/>
    </xf>
    <xf numFmtId="0" fontId="6" fillId="5" borderId="117" xfId="0" applyFont="1" applyFill="1" applyBorder="1" applyAlignment="1">
      <alignment horizontal="center" vertical="center" textRotation="90"/>
    </xf>
    <xf numFmtId="49" fontId="20" fillId="0" borderId="0" xfId="1" applyNumberFormat="1" applyFont="1" applyFill="1" applyBorder="1" applyAlignment="1">
      <alignment horizontal="center" vertical="center" wrapText="1"/>
    </xf>
    <xf numFmtId="0" fontId="20" fillId="0" borderId="0" xfId="1" applyFont="1" applyFill="1" applyBorder="1" applyAlignment="1">
      <alignment horizontal="center" vertical="center" wrapText="1"/>
    </xf>
    <xf numFmtId="0" fontId="14" fillId="0" borderId="0" xfId="1" applyFont="1" applyFill="1" applyBorder="1" applyAlignment="1">
      <alignment horizontal="center" vertical="center" wrapText="1"/>
    </xf>
    <xf numFmtId="0" fontId="14" fillId="0" borderId="0" xfId="1" applyFont="1" applyFill="1" applyBorder="1" applyAlignment="1">
      <alignment wrapText="1"/>
    </xf>
    <xf numFmtId="0" fontId="20" fillId="0" borderId="123" xfId="1" applyFont="1" applyFill="1" applyBorder="1" applyAlignment="1">
      <alignment horizontal="center" vertical="center" wrapText="1"/>
    </xf>
    <xf numFmtId="49" fontId="20" fillId="0" borderId="123" xfId="1" applyNumberFormat="1" applyFont="1" applyFill="1" applyBorder="1" applyAlignment="1">
      <alignment horizontal="center" vertical="center" wrapText="1"/>
    </xf>
    <xf numFmtId="4" fontId="20" fillId="0" borderId="0" xfId="1" applyNumberFormat="1" applyFont="1" applyFill="1" applyBorder="1" applyAlignment="1">
      <alignment horizontal="center" vertical="center" wrapText="1"/>
    </xf>
    <xf numFmtId="4" fontId="20" fillId="0" borderId="123" xfId="1" applyNumberFormat="1" applyFont="1" applyFill="1" applyBorder="1" applyAlignment="1" applyProtection="1">
      <alignment horizontal="center" vertical="center" wrapText="1"/>
      <protection locked="0"/>
    </xf>
    <xf numFmtId="4" fontId="20" fillId="0" borderId="0" xfId="1" applyNumberFormat="1" applyFont="1" applyFill="1" applyBorder="1" applyAlignment="1" applyProtection="1">
      <alignment horizontal="center" vertical="center" wrapText="1"/>
      <protection locked="0"/>
    </xf>
    <xf numFmtId="0" fontId="12" fillId="8" borderId="75" xfId="0" applyFont="1" applyFill="1" applyBorder="1" applyAlignment="1">
      <alignment horizontal="center" vertical="center"/>
    </xf>
    <xf numFmtId="0" fontId="12" fillId="8" borderId="65" xfId="0" applyFont="1" applyFill="1" applyBorder="1" applyAlignment="1">
      <alignment horizontal="center" vertical="center"/>
    </xf>
    <xf numFmtId="0" fontId="12" fillId="8" borderId="65" xfId="0" applyFont="1" applyFill="1" applyBorder="1" applyAlignment="1">
      <alignment vertical="center" textRotation="90"/>
    </xf>
    <xf numFmtId="0" fontId="17" fillId="8" borderId="68" xfId="0" applyFont="1" applyFill="1" applyBorder="1" applyAlignment="1">
      <alignment vertical="center" textRotation="90"/>
    </xf>
    <xf numFmtId="0" fontId="12" fillId="8" borderId="63" xfId="0" applyFont="1" applyFill="1" applyBorder="1" applyAlignment="1">
      <alignment horizontal="center" vertical="center"/>
    </xf>
    <xf numFmtId="0" fontId="12" fillId="8" borderId="118" xfId="0" applyFont="1" applyFill="1" applyBorder="1" applyAlignment="1">
      <alignment horizontal="center" vertical="center"/>
    </xf>
    <xf numFmtId="0" fontId="12" fillId="8" borderId="60" xfId="0" applyFont="1" applyFill="1" applyBorder="1" applyAlignment="1">
      <alignment vertical="center"/>
    </xf>
    <xf numFmtId="0" fontId="7" fillId="8" borderId="79" xfId="0" applyFont="1" applyFill="1" applyBorder="1" applyAlignment="1">
      <alignment horizontal="center" vertical="center"/>
    </xf>
    <xf numFmtId="0" fontId="12" fillId="8" borderId="80" xfId="0" applyFont="1" applyFill="1" applyBorder="1" applyAlignment="1">
      <alignment horizontal="center" vertical="center"/>
    </xf>
    <xf numFmtId="0" fontId="12" fillId="8" borderId="79" xfId="0" applyFont="1" applyFill="1" applyBorder="1" applyAlignment="1">
      <alignment horizontal="center" vertical="center"/>
    </xf>
    <xf numFmtId="0" fontId="12" fillId="8" borderId="79" xfId="0" applyFont="1" applyFill="1" applyBorder="1" applyAlignment="1">
      <alignment horizontal="center" vertical="center" textRotation="90"/>
    </xf>
    <xf numFmtId="0" fontId="12" fillId="8" borderId="79" xfId="0" applyFont="1" applyFill="1" applyBorder="1" applyAlignment="1">
      <alignment vertical="center" textRotation="90"/>
    </xf>
    <xf numFmtId="0" fontId="17" fillId="8" borderId="32" xfId="0" applyFont="1" applyFill="1" applyBorder="1" applyAlignment="1">
      <alignment vertical="center" textRotation="90"/>
    </xf>
    <xf numFmtId="0" fontId="17" fillId="3" borderId="68" xfId="0" applyFont="1" applyFill="1" applyBorder="1" applyAlignment="1">
      <alignment vertical="center" textRotation="90"/>
    </xf>
    <xf numFmtId="0" fontId="12" fillId="4" borderId="69" xfId="0" applyFont="1" applyFill="1" applyBorder="1" applyAlignment="1">
      <alignment horizontal="center" vertical="center"/>
    </xf>
    <xf numFmtId="0" fontId="12" fillId="4" borderId="113" xfId="0" applyFont="1" applyFill="1" applyBorder="1" applyAlignment="1">
      <alignment horizontal="center" vertical="center"/>
    </xf>
    <xf numFmtId="0" fontId="12" fillId="4" borderId="70" xfId="0" applyFont="1" applyFill="1" applyBorder="1" applyAlignment="1">
      <alignment vertical="center"/>
    </xf>
    <xf numFmtId="0" fontId="7" fillId="4" borderId="65" xfId="0" applyFont="1" applyFill="1" applyBorder="1" applyAlignment="1">
      <alignment horizontal="center" vertical="center"/>
    </xf>
    <xf numFmtId="0" fontId="12" fillId="4" borderId="75" xfId="0" applyFont="1" applyFill="1" applyBorder="1" applyAlignment="1">
      <alignment horizontal="center" vertical="center"/>
    </xf>
    <xf numFmtId="0" fontId="12" fillId="4" borderId="65" xfId="0" applyFont="1" applyFill="1" applyBorder="1" applyAlignment="1">
      <alignment horizontal="center" vertical="center"/>
    </xf>
    <xf numFmtId="0" fontId="12" fillId="4" borderId="65" xfId="0" applyFont="1" applyFill="1" applyBorder="1" applyAlignment="1">
      <alignment horizontal="center" vertical="center" textRotation="90"/>
    </xf>
    <xf numFmtId="0" fontId="12" fillId="4" borderId="65" xfId="0" applyFont="1" applyFill="1" applyBorder="1" applyAlignment="1">
      <alignment vertical="center" textRotation="90"/>
    </xf>
    <xf numFmtId="0" fontId="12" fillId="4" borderId="36" xfId="0" applyFont="1" applyFill="1" applyBorder="1" applyAlignment="1">
      <alignment horizontal="center" vertical="center"/>
    </xf>
    <xf numFmtId="0" fontId="12" fillId="4" borderId="119" xfId="0" applyFont="1" applyFill="1" applyBorder="1" applyAlignment="1">
      <alignment horizontal="center" vertical="center"/>
    </xf>
    <xf numFmtId="0" fontId="12" fillId="4" borderId="47" xfId="0" applyFont="1" applyFill="1" applyBorder="1" applyAlignment="1">
      <alignment vertical="center"/>
    </xf>
    <xf numFmtId="0" fontId="7" fillId="4" borderId="7" xfId="0" applyFont="1" applyFill="1" applyBorder="1" applyAlignment="1">
      <alignment horizontal="center" vertical="center"/>
    </xf>
    <xf numFmtId="0" fontId="12" fillId="4" borderId="51"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7" xfId="0" applyFont="1" applyFill="1" applyBorder="1" applyAlignment="1">
      <alignment horizontal="center" vertical="center" textRotation="90"/>
    </xf>
    <xf numFmtId="0" fontId="12" fillId="4" borderId="7" xfId="0" applyFont="1" applyFill="1" applyBorder="1" applyAlignment="1">
      <alignment vertical="center" textRotation="90"/>
    </xf>
    <xf numFmtId="0" fontId="17" fillId="3" borderId="17" xfId="0" applyFont="1" applyFill="1" applyBorder="1" applyAlignment="1">
      <alignment vertical="center" textRotation="90"/>
    </xf>
    <xf numFmtId="0" fontId="12" fillId="4" borderId="73" xfId="0" applyFont="1" applyFill="1" applyBorder="1" applyAlignment="1">
      <alignment horizontal="center" vertical="center"/>
    </xf>
    <xf numFmtId="0" fontId="12" fillId="4" borderId="121" xfId="0" applyFont="1" applyFill="1" applyBorder="1" applyAlignment="1">
      <alignment horizontal="center" vertical="center"/>
    </xf>
    <xf numFmtId="0" fontId="12" fillId="4" borderId="74" xfId="0" applyFont="1" applyFill="1" applyBorder="1" applyAlignment="1">
      <alignment vertical="center"/>
    </xf>
    <xf numFmtId="0" fontId="7" fillId="4" borderId="5" xfId="0" applyFont="1" applyFill="1" applyBorder="1" applyAlignment="1">
      <alignment horizontal="center" vertical="center"/>
    </xf>
    <xf numFmtId="0" fontId="12" fillId="4" borderId="87"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5" xfId="0" applyFont="1" applyFill="1" applyBorder="1" applyAlignment="1">
      <alignment horizontal="center" vertical="center" textRotation="90"/>
    </xf>
    <xf numFmtId="0" fontId="12" fillId="4" borderId="5" xfId="0" applyFont="1" applyFill="1" applyBorder="1" applyAlignment="1">
      <alignment vertical="center" textRotation="90"/>
    </xf>
    <xf numFmtId="0" fontId="12" fillId="8" borderId="69" xfId="0" applyFont="1" applyFill="1" applyBorder="1" applyAlignment="1">
      <alignment horizontal="center" vertical="center"/>
    </xf>
    <xf numFmtId="0" fontId="12" fillId="8" borderId="113" xfId="0" applyFont="1" applyFill="1" applyBorder="1" applyAlignment="1">
      <alignment horizontal="center" vertical="center"/>
    </xf>
    <xf numFmtId="0" fontId="12" fillId="8" borderId="70" xfId="0" applyFont="1" applyFill="1" applyBorder="1" applyAlignment="1">
      <alignment vertical="center"/>
    </xf>
    <xf numFmtId="0" fontId="7" fillId="8" borderId="65" xfId="0" applyFont="1" applyFill="1" applyBorder="1" applyAlignment="1">
      <alignment horizontal="center" vertical="center"/>
    </xf>
    <xf numFmtId="0" fontId="12" fillId="8" borderId="65" xfId="0" applyFont="1" applyFill="1" applyBorder="1" applyAlignment="1">
      <alignment horizontal="center" vertical="center" textRotation="90"/>
    </xf>
    <xf numFmtId="9" fontId="14" fillId="9" borderId="43" xfId="0" applyNumberFormat="1" applyFont="1" applyFill="1" applyBorder="1" applyAlignment="1">
      <alignment horizontal="center" vertical="center"/>
    </xf>
    <xf numFmtId="0" fontId="15" fillId="0" borderId="44" xfId="0" applyFont="1" applyBorder="1" applyAlignment="1">
      <alignment horizontal="center" vertical="center" wrapText="1"/>
    </xf>
    <xf numFmtId="14" fontId="16" fillId="0" borderId="57" xfId="0" applyNumberFormat="1" applyFont="1" applyBorder="1" applyAlignment="1">
      <alignment horizontal="center" vertical="center" wrapText="1"/>
    </xf>
    <xf numFmtId="0" fontId="13" fillId="3" borderId="109" xfId="0" applyFont="1" applyFill="1" applyBorder="1" applyAlignment="1">
      <alignment horizontal="center" vertical="center" textRotation="90"/>
    </xf>
    <xf numFmtId="0" fontId="14" fillId="0" borderId="58" xfId="0" applyFont="1" applyBorder="1" applyAlignment="1">
      <alignment horizontal="left" vertical="center" wrapText="1"/>
    </xf>
    <xf numFmtId="0" fontId="14" fillId="0" borderId="58" xfId="0" applyFont="1" applyBorder="1" applyAlignment="1">
      <alignment horizontal="center" vertical="center" wrapText="1"/>
    </xf>
    <xf numFmtId="14" fontId="14" fillId="0" borderId="58" xfId="0" applyNumberFormat="1" applyFont="1" applyBorder="1" applyAlignment="1">
      <alignment horizontal="center" vertical="center" wrapText="1"/>
    </xf>
    <xf numFmtId="0" fontId="14" fillId="9" borderId="43" xfId="1" applyFont="1" applyFill="1" applyBorder="1" applyAlignment="1">
      <alignment horizontal="center" vertical="center" wrapText="1"/>
    </xf>
    <xf numFmtId="0" fontId="4" fillId="0" borderId="0" xfId="3"/>
    <xf numFmtId="0" fontId="25" fillId="0" borderId="0" xfId="3" applyFont="1"/>
    <xf numFmtId="0" fontId="25" fillId="0" borderId="0" xfId="3" applyFont="1" applyFill="1"/>
    <xf numFmtId="0" fontId="27" fillId="0" borderId="0" xfId="3" applyFont="1"/>
    <xf numFmtId="49" fontId="12" fillId="11" borderId="43" xfId="3" applyNumberFormat="1" applyFont="1" applyFill="1" applyBorder="1" applyAlignment="1" applyProtection="1">
      <alignment horizontal="left" vertical="center"/>
    </xf>
    <xf numFmtId="49" fontId="12" fillId="11" borderId="43" xfId="3" applyNumberFormat="1" applyFont="1" applyFill="1" applyBorder="1" applyAlignment="1" applyProtection="1">
      <alignment horizontal="center" vertical="center" wrapText="1"/>
    </xf>
    <xf numFmtId="49" fontId="12" fillId="11" borderId="43" xfId="3" applyNumberFormat="1" applyFont="1" applyFill="1" applyBorder="1" applyAlignment="1" applyProtection="1">
      <alignment horizontal="left" vertical="center" wrapText="1"/>
    </xf>
    <xf numFmtId="49" fontId="12" fillId="10" borderId="43" xfId="3" applyNumberFormat="1" applyFont="1" applyFill="1" applyBorder="1" applyAlignment="1" applyProtection="1">
      <alignment horizontal="center" vertical="center" wrapText="1"/>
    </xf>
    <xf numFmtId="49" fontId="7" fillId="12" borderId="133" xfId="3" applyNumberFormat="1" applyFont="1" applyFill="1" applyBorder="1" applyAlignment="1" applyProtection="1">
      <alignment horizontal="center" vertical="center" wrapText="1"/>
    </xf>
    <xf numFmtId="49" fontId="7" fillId="12" borderId="134" xfId="3" applyNumberFormat="1" applyFont="1" applyFill="1" applyBorder="1" applyAlignment="1" applyProtection="1">
      <alignment horizontal="center" vertical="center" wrapText="1"/>
    </xf>
    <xf numFmtId="0" fontId="17" fillId="9" borderId="43" xfId="3" applyFont="1" applyFill="1" applyBorder="1" applyAlignment="1" applyProtection="1">
      <alignment horizontal="left" vertical="center" wrapText="1"/>
      <protection locked="0"/>
    </xf>
    <xf numFmtId="0" fontId="17" fillId="0" borderId="44" xfId="3" applyFont="1" applyFill="1" applyBorder="1" applyAlignment="1" applyProtection="1">
      <alignment horizontal="center" vertical="center" wrapText="1"/>
    </xf>
    <xf numFmtId="169" fontId="17" fillId="0" borderId="43" xfId="3" applyNumberFormat="1" applyFont="1" applyFill="1" applyBorder="1" applyAlignment="1" applyProtection="1">
      <alignment horizontal="center" vertical="center" wrapText="1"/>
    </xf>
    <xf numFmtId="1" fontId="17" fillId="0" borderId="43" xfId="3" applyNumberFormat="1" applyFont="1" applyFill="1" applyBorder="1" applyAlignment="1" applyProtection="1">
      <alignment horizontal="center" vertical="center" wrapText="1"/>
    </xf>
    <xf numFmtId="169" fontId="17" fillId="0" borderId="43" xfId="3" applyNumberFormat="1" applyFont="1" applyFill="1" applyBorder="1" applyAlignment="1" applyProtection="1">
      <alignment horizontal="center" vertical="center" wrapText="1"/>
      <protection locked="0"/>
    </xf>
    <xf numFmtId="0" fontId="17" fillId="0" borderId="43" xfId="3" applyFont="1" applyFill="1" applyBorder="1" applyAlignment="1" applyProtection="1">
      <alignment horizontal="left" vertical="center" wrapText="1"/>
    </xf>
    <xf numFmtId="0" fontId="30" fillId="0" borderId="57" xfId="3" applyFont="1" applyFill="1" applyBorder="1" applyAlignment="1" applyProtection="1">
      <alignment horizontal="left" vertical="center" wrapText="1"/>
      <protection locked="0"/>
    </xf>
    <xf numFmtId="0" fontId="17" fillId="9" borderId="43" xfId="3" applyFont="1" applyFill="1" applyBorder="1" applyAlignment="1" applyProtection="1">
      <alignment horizontal="center" vertical="center" wrapText="1"/>
      <protection locked="0"/>
    </xf>
    <xf numFmtId="0" fontId="25" fillId="0" borderId="57" xfId="3" applyFont="1" applyFill="1" applyBorder="1" applyAlignment="1" applyProtection="1">
      <alignment horizontal="left" vertical="center" wrapText="1"/>
      <protection locked="0"/>
    </xf>
    <xf numFmtId="0" fontId="17" fillId="0" borderId="45" xfId="3" applyFont="1" applyFill="1" applyBorder="1" applyAlignment="1" applyProtection="1">
      <alignment horizontal="center" vertical="center" wrapText="1"/>
      <protection locked="0"/>
    </xf>
    <xf numFmtId="0" fontId="25" fillId="0" borderId="99" xfId="3" applyFont="1" applyFill="1" applyBorder="1" applyAlignment="1" applyProtection="1">
      <alignment horizontal="left" vertical="center" wrapText="1"/>
      <protection locked="0"/>
    </xf>
    <xf numFmtId="0" fontId="17" fillId="10" borderId="141" xfId="3" applyFont="1" applyFill="1" applyBorder="1" applyAlignment="1" applyProtection="1">
      <alignment horizontal="center" vertical="center" wrapText="1"/>
    </xf>
    <xf numFmtId="0" fontId="17" fillId="0" borderId="43" xfId="3" applyFont="1" applyFill="1" applyBorder="1" applyAlignment="1" applyProtection="1">
      <alignment horizontal="center" vertical="center" wrapText="1"/>
      <protection locked="0"/>
    </xf>
    <xf numFmtId="169" fontId="17" fillId="0" borderId="142" xfId="3" applyNumberFormat="1" applyFont="1" applyFill="1" applyBorder="1" applyAlignment="1" applyProtection="1">
      <alignment horizontal="center" vertical="center" wrapText="1"/>
    </xf>
    <xf numFmtId="0" fontId="17" fillId="0" borderId="43" xfId="3" applyFont="1" applyFill="1" applyBorder="1" applyAlignment="1" applyProtection="1">
      <alignment horizontal="center" vertical="center" wrapText="1"/>
    </xf>
    <xf numFmtId="0" fontId="25" fillId="0" borderId="61" xfId="3" applyFont="1" applyFill="1" applyBorder="1" applyAlignment="1" applyProtection="1">
      <alignment horizontal="left" vertical="center" wrapText="1"/>
      <protection locked="0"/>
    </xf>
    <xf numFmtId="2" fontId="24" fillId="0" borderId="59" xfId="3" applyNumberFormat="1" applyFont="1" applyFill="1" applyBorder="1" applyAlignment="1" applyProtection="1">
      <alignment horizontal="center" vertical="center" wrapText="1"/>
    </xf>
    <xf numFmtId="0" fontId="19" fillId="9" borderId="43" xfId="3" applyFont="1" applyFill="1" applyBorder="1"/>
    <xf numFmtId="0" fontId="17" fillId="10" borderId="138" xfId="3" applyFont="1" applyFill="1" applyBorder="1" applyAlignment="1" applyProtection="1">
      <alignment horizontal="center" vertical="center" wrapText="1"/>
    </xf>
    <xf numFmtId="0" fontId="12" fillId="0" borderId="59" xfId="3" applyFont="1" applyFill="1" applyBorder="1" applyAlignment="1" applyProtection="1">
      <alignment horizontal="left" vertical="center" wrapText="1"/>
    </xf>
    <xf numFmtId="0" fontId="19" fillId="9" borderId="43" xfId="3" applyFont="1" applyFill="1" applyBorder="1" applyAlignment="1">
      <alignment horizontal="center"/>
    </xf>
    <xf numFmtId="2" fontId="17" fillId="0" borderId="43" xfId="3" applyNumberFormat="1" applyFont="1" applyFill="1" applyBorder="1" applyAlignment="1" applyProtection="1">
      <alignment horizontal="center" vertical="center" wrapText="1"/>
    </xf>
    <xf numFmtId="0" fontId="19" fillId="9" borderId="43" xfId="3" applyFont="1" applyFill="1" applyBorder="1" applyAlignment="1">
      <alignment horizontal="center" vertical="center"/>
    </xf>
    <xf numFmtId="0" fontId="17" fillId="0" borderId="59" xfId="3" applyFont="1" applyFill="1" applyBorder="1" applyAlignment="1" applyProtection="1">
      <alignment horizontal="left" vertical="center" wrapText="1"/>
    </xf>
    <xf numFmtId="2" fontId="25" fillId="0" borderId="43" xfId="3" applyNumberFormat="1" applyFont="1" applyBorder="1" applyAlignment="1">
      <alignment horizontal="center" vertical="center"/>
    </xf>
    <xf numFmtId="0" fontId="17" fillId="0" borderId="142" xfId="3" applyFont="1" applyFill="1" applyBorder="1" applyAlignment="1" applyProtection="1">
      <alignment horizontal="center" vertical="center" wrapText="1"/>
    </xf>
    <xf numFmtId="0" fontId="17" fillId="0" borderId="43" xfId="4" applyFont="1" applyFill="1" applyBorder="1" applyAlignment="1">
      <alignment horizontal="center" vertical="center" wrapText="1"/>
    </xf>
    <xf numFmtId="2" fontId="25" fillId="0" borderId="0" xfId="3" applyNumberFormat="1" applyFont="1" applyAlignment="1">
      <alignment horizontal="center" vertical="center"/>
    </xf>
    <xf numFmtId="0" fontId="12" fillId="0" borderId="61" xfId="3" applyFont="1" applyFill="1" applyBorder="1" applyAlignment="1" applyProtection="1">
      <alignment horizontal="left" vertical="center" wrapText="1"/>
    </xf>
    <xf numFmtId="169" fontId="17" fillId="0" borderId="62" xfId="3" applyNumberFormat="1" applyFont="1" applyFill="1" applyBorder="1" applyAlignment="1" applyProtection="1">
      <alignment horizontal="center" vertical="center" wrapText="1"/>
    </xf>
    <xf numFmtId="2" fontId="25" fillId="0" borderId="58" xfId="3" applyNumberFormat="1" applyFont="1" applyBorder="1" applyAlignment="1">
      <alignment horizontal="center" vertical="center"/>
    </xf>
    <xf numFmtId="0" fontId="17" fillId="0" borderId="58" xfId="3" applyFont="1" applyFill="1" applyBorder="1" applyAlignment="1" applyProtection="1">
      <alignment horizontal="center" vertical="center" wrapText="1"/>
    </xf>
    <xf numFmtId="0" fontId="17" fillId="0" borderId="62" xfId="3" applyFont="1" applyFill="1" applyBorder="1" applyAlignment="1" applyProtection="1">
      <alignment horizontal="center" vertical="center" wrapText="1"/>
    </xf>
    <xf numFmtId="0" fontId="17" fillId="0" borderId="130" xfId="3" applyFont="1" applyFill="1" applyBorder="1" applyAlignment="1" applyProtection="1">
      <alignment horizontal="center" vertical="center" wrapText="1"/>
    </xf>
    <xf numFmtId="0" fontId="17" fillId="0" borderId="43" xfId="3" applyFont="1" applyBorder="1" applyAlignment="1" applyProtection="1">
      <alignment horizontal="left" vertical="center" wrapText="1"/>
      <protection locked="0"/>
    </xf>
    <xf numFmtId="0" fontId="17" fillId="0" borderId="43" xfId="3" applyFont="1" applyBorder="1" applyAlignment="1">
      <alignment horizontal="center" vertical="center" wrapText="1"/>
    </xf>
    <xf numFmtId="0" fontId="17" fillId="0" borderId="43" xfId="3" applyFont="1" applyBorder="1" applyAlignment="1">
      <alignment horizontal="center" vertical="center"/>
    </xf>
    <xf numFmtId="0" fontId="17" fillId="0" borderId="43" xfId="3" applyFont="1" applyBorder="1" applyAlignment="1">
      <alignment horizontal="left" vertical="center"/>
    </xf>
    <xf numFmtId="0" fontId="25" fillId="0" borderId="0" xfId="3" applyFont="1" applyAlignment="1">
      <alignment horizontal="center" vertical="center"/>
    </xf>
    <xf numFmtId="0" fontId="16" fillId="0" borderId="0" xfId="1" applyFont="1" applyFill="1" applyBorder="1" applyAlignment="1">
      <alignment horizontal="center" vertical="center" wrapText="1"/>
    </xf>
    <xf numFmtId="0" fontId="12" fillId="8" borderId="61" xfId="0" applyFont="1" applyFill="1" applyBorder="1" applyAlignment="1">
      <alignment horizontal="center" vertical="center"/>
    </xf>
    <xf numFmtId="0" fontId="12" fillId="8" borderId="128" xfId="0" applyFont="1" applyFill="1" applyBorder="1" applyAlignment="1">
      <alignment horizontal="center" vertical="center"/>
    </xf>
    <xf numFmtId="0" fontId="17" fillId="8" borderId="65" xfId="0" applyFont="1" applyFill="1" applyBorder="1" applyAlignment="1">
      <alignment vertical="center" textRotation="90"/>
    </xf>
    <xf numFmtId="0" fontId="17" fillId="8" borderId="63" xfId="0" applyFont="1" applyFill="1" applyBorder="1" applyAlignment="1">
      <alignment vertical="center" textRotation="90"/>
    </xf>
    <xf numFmtId="0" fontId="12" fillId="4" borderId="79" xfId="0" applyFont="1" applyFill="1" applyBorder="1" applyAlignment="1">
      <alignment vertical="center" textRotation="90"/>
    </xf>
    <xf numFmtId="0" fontId="12" fillId="4" borderId="63" xfId="0" applyFont="1" applyFill="1" applyBorder="1" applyAlignment="1">
      <alignment horizontal="center" vertical="center" textRotation="90"/>
    </xf>
    <xf numFmtId="0" fontId="12" fillId="4" borderId="63" xfId="0" applyFont="1" applyFill="1" applyBorder="1" applyAlignment="1">
      <alignment vertical="center" textRotation="90"/>
    </xf>
    <xf numFmtId="0" fontId="12" fillId="4" borderId="60" xfId="0" applyFont="1" applyFill="1" applyBorder="1" applyAlignment="1">
      <alignment horizontal="center" vertical="center" textRotation="90"/>
    </xf>
    <xf numFmtId="0" fontId="17" fillId="8" borderId="7" xfId="0" applyFont="1" applyFill="1" applyBorder="1" applyAlignment="1">
      <alignment vertical="center" textRotation="90"/>
    </xf>
    <xf numFmtId="0" fontId="12" fillId="8" borderId="103" xfId="0" applyFont="1" applyFill="1" applyBorder="1" applyAlignment="1">
      <alignment vertical="center"/>
    </xf>
    <xf numFmtId="0" fontId="7" fillId="8" borderId="75" xfId="0" applyFont="1" applyFill="1" applyBorder="1" applyAlignment="1">
      <alignment horizontal="center" vertical="center"/>
    </xf>
    <xf numFmtId="0" fontId="6" fillId="4" borderId="5" xfId="0" applyFont="1" applyFill="1" applyBorder="1" applyAlignment="1">
      <alignment vertical="center" textRotation="90"/>
    </xf>
    <xf numFmtId="0" fontId="6" fillId="4" borderId="73" xfId="0" applyFont="1" applyFill="1" applyBorder="1" applyAlignment="1">
      <alignment vertical="center" textRotation="90"/>
    </xf>
    <xf numFmtId="0" fontId="6" fillId="4" borderId="74" xfId="0" applyFont="1" applyFill="1" applyBorder="1" applyAlignment="1">
      <alignment horizontal="center" vertical="center" textRotation="90"/>
    </xf>
    <xf numFmtId="0" fontId="12" fillId="8" borderId="7" xfId="0" applyFont="1" applyFill="1" applyBorder="1" applyAlignment="1">
      <alignment horizontal="center" vertical="center" textRotation="90"/>
    </xf>
    <xf numFmtId="0" fontId="12" fillId="8" borderId="7" xfId="0" applyFont="1" applyFill="1" applyBorder="1" applyAlignment="1">
      <alignment vertical="center" textRotation="90"/>
    </xf>
    <xf numFmtId="0" fontId="17" fillId="8" borderId="17" xfId="0" applyFont="1" applyFill="1" applyBorder="1" applyAlignment="1">
      <alignment vertical="center" textRotation="90"/>
    </xf>
    <xf numFmtId="0" fontId="12" fillId="8" borderId="16" xfId="0" applyFont="1" applyFill="1" applyBorder="1" applyAlignment="1">
      <alignment vertical="center"/>
    </xf>
    <xf numFmtId="0" fontId="12" fillId="8" borderId="7" xfId="0" applyFont="1" applyFill="1" applyBorder="1" applyAlignment="1">
      <alignment horizontal="center" vertical="center"/>
    </xf>
    <xf numFmtId="0" fontId="12" fillId="8" borderId="108" xfId="0" applyFont="1" applyFill="1" applyBorder="1" applyAlignment="1">
      <alignment vertical="center"/>
    </xf>
    <xf numFmtId="0" fontId="7" fillId="8" borderId="51" xfId="0" applyFont="1" applyFill="1" applyBorder="1" applyAlignment="1">
      <alignment horizontal="center" vertical="center"/>
    </xf>
    <xf numFmtId="0" fontId="12" fillId="8" borderId="51" xfId="0" applyFont="1" applyFill="1" applyBorder="1" applyAlignment="1">
      <alignment horizontal="center" vertical="center"/>
    </xf>
    <xf numFmtId="0" fontId="12" fillId="8" borderId="106" xfId="0" applyFont="1" applyFill="1" applyBorder="1" applyAlignment="1">
      <alignment vertical="center"/>
    </xf>
    <xf numFmtId="0" fontId="7" fillId="8" borderId="87" xfId="0" applyFont="1" applyFill="1" applyBorder="1" applyAlignment="1">
      <alignment horizontal="center" vertical="center"/>
    </xf>
    <xf numFmtId="0" fontId="12" fillId="8" borderId="87"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5" xfId="0" applyFont="1" applyFill="1" applyBorder="1" applyAlignment="1">
      <alignment horizontal="center" vertical="center" textRotation="90"/>
    </xf>
    <xf numFmtId="0" fontId="12" fillId="8" borderId="5" xfId="0" applyFont="1" applyFill="1" applyBorder="1" applyAlignment="1">
      <alignment vertical="center" textRotation="90"/>
    </xf>
    <xf numFmtId="0" fontId="17" fillId="8" borderId="72" xfId="0" applyFont="1" applyFill="1" applyBorder="1" applyAlignment="1">
      <alignment vertical="center" textRotation="90"/>
    </xf>
    <xf numFmtId="0" fontId="12" fillId="0" borderId="0" xfId="0" applyFont="1" applyAlignment="1">
      <alignment horizontal="center" vertical="center"/>
    </xf>
    <xf numFmtId="0" fontId="12" fillId="5" borderId="107" xfId="0" applyFont="1" applyFill="1" applyBorder="1" applyAlignment="1">
      <alignment vertical="center" textRotation="90"/>
    </xf>
    <xf numFmtId="0" fontId="12" fillId="5" borderId="85" xfId="0" applyFont="1" applyFill="1" applyBorder="1" applyAlignment="1">
      <alignment vertical="center" textRotation="90"/>
    </xf>
    <xf numFmtId="0" fontId="12" fillId="5" borderId="86" xfId="0" applyFont="1" applyFill="1" applyBorder="1" applyAlignment="1">
      <alignment horizontal="center" vertical="center" textRotation="90"/>
    </xf>
    <xf numFmtId="0" fontId="12" fillId="5" borderId="86" xfId="0" applyFont="1" applyFill="1" applyBorder="1" applyAlignment="1">
      <alignment vertical="center" textRotation="90"/>
    </xf>
    <xf numFmtId="0" fontId="12" fillId="5" borderId="84" xfId="0" applyFont="1" applyFill="1" applyBorder="1" applyAlignment="1">
      <alignment horizontal="center" vertical="center" textRotation="90"/>
    </xf>
    <xf numFmtId="0" fontId="7" fillId="5" borderId="10" xfId="0" applyFont="1" applyFill="1" applyBorder="1" applyAlignment="1">
      <alignment horizontal="center" vertical="center" textRotation="90"/>
    </xf>
    <xf numFmtId="0" fontId="7" fillId="5" borderId="89" xfId="0" applyFont="1" applyFill="1" applyBorder="1" applyAlignment="1">
      <alignment horizontal="center" vertical="center" textRotation="90"/>
    </xf>
    <xf numFmtId="0" fontId="19" fillId="5" borderId="95" xfId="0" applyFont="1" applyFill="1" applyBorder="1" applyAlignment="1">
      <alignment horizontal="center" vertical="center" textRotation="90"/>
    </xf>
    <xf numFmtId="0" fontId="6" fillId="5" borderId="91" xfId="0" applyFont="1" applyFill="1" applyBorder="1" applyAlignment="1">
      <alignment horizontal="center" vertical="center" textRotation="90"/>
    </xf>
    <xf numFmtId="0" fontId="18" fillId="5" borderId="150" xfId="0" applyFont="1" applyFill="1" applyBorder="1" applyAlignment="1">
      <alignment horizontal="center" vertical="center" textRotation="90"/>
    </xf>
    <xf numFmtId="0" fontId="17" fillId="4" borderId="69" xfId="0" applyFont="1" applyFill="1" applyBorder="1" applyAlignment="1">
      <alignment vertical="center" textRotation="90"/>
    </xf>
    <xf numFmtId="0" fontId="17" fillId="4" borderId="36" xfId="0" applyFont="1" applyFill="1" applyBorder="1" applyAlignment="1">
      <alignment vertical="center" textRotation="90"/>
    </xf>
    <xf numFmtId="0" fontId="6" fillId="5" borderId="12" xfId="0" applyFont="1" applyFill="1" applyBorder="1" applyAlignment="1">
      <alignment vertical="center" textRotation="90"/>
    </xf>
    <xf numFmtId="0" fontId="17" fillId="4" borderId="73" xfId="0" applyFont="1" applyFill="1" applyBorder="1" applyAlignment="1">
      <alignment vertical="center" textRotation="90"/>
    </xf>
    <xf numFmtId="0" fontId="6" fillId="5" borderId="9" xfId="0" applyFont="1" applyFill="1" applyBorder="1" applyAlignment="1">
      <alignment vertical="center" textRotation="90"/>
    </xf>
    <xf numFmtId="0" fontId="6" fillId="5" borderId="39" xfId="0" applyFont="1" applyFill="1" applyBorder="1" applyAlignment="1">
      <alignment vertical="center" textRotation="90"/>
    </xf>
    <xf numFmtId="0" fontId="7" fillId="5" borderId="9" xfId="0" applyFont="1" applyFill="1" applyBorder="1" applyAlignment="1">
      <alignment horizontal="center" vertical="center" textRotation="90"/>
    </xf>
    <xf numFmtId="0" fontId="12" fillId="8" borderId="16" xfId="0" applyFont="1" applyFill="1" applyBorder="1" applyAlignment="1">
      <alignment horizontal="center" vertical="center" textRotation="90"/>
    </xf>
    <xf numFmtId="0" fontId="7" fillId="5" borderId="52" xfId="0" applyFont="1" applyFill="1" applyBorder="1" applyAlignment="1">
      <alignment horizontal="center" vertical="center" textRotation="90"/>
    </xf>
    <xf numFmtId="0" fontId="19" fillId="5" borderId="52" xfId="0" applyFont="1" applyFill="1" applyBorder="1" applyAlignment="1">
      <alignment horizontal="center" vertical="center" textRotation="90"/>
    </xf>
    <xf numFmtId="0" fontId="19" fillId="5" borderId="89" xfId="0" applyFont="1" applyFill="1" applyBorder="1" applyAlignment="1">
      <alignment horizontal="center" vertical="center" textRotation="90"/>
    </xf>
    <xf numFmtId="0" fontId="12" fillId="8" borderId="71" xfId="0" applyFont="1" applyFill="1" applyBorder="1" applyAlignment="1">
      <alignment horizontal="center" vertical="center" textRotation="90"/>
    </xf>
    <xf numFmtId="0" fontId="7" fillId="5" borderId="82" xfId="0" applyFont="1" applyFill="1" applyBorder="1" applyAlignment="1">
      <alignment horizontal="center" vertical="center" textRotation="90"/>
    </xf>
    <xf numFmtId="0" fontId="7" fillId="5" borderId="95" xfId="0" applyFont="1" applyFill="1" applyBorder="1" applyAlignment="1">
      <alignment horizontal="center" vertical="center" textRotation="90"/>
    </xf>
    <xf numFmtId="0" fontId="7" fillId="5" borderId="85" xfId="0" applyFont="1" applyFill="1" applyBorder="1" applyAlignment="1">
      <alignment horizontal="center" vertical="center" textRotation="90"/>
    </xf>
    <xf numFmtId="0" fontId="7" fillId="5" borderId="83" xfId="0" applyFont="1" applyFill="1" applyBorder="1" applyAlignment="1">
      <alignment horizontal="center" vertical="center" textRotation="90"/>
    </xf>
    <xf numFmtId="0" fontId="19" fillId="5" borderId="85" xfId="0" applyFont="1" applyFill="1" applyBorder="1" applyAlignment="1">
      <alignment horizontal="center" vertical="center" textRotation="90"/>
    </xf>
    <xf numFmtId="0" fontId="18" fillId="5" borderId="84" xfId="0" applyFont="1" applyFill="1" applyBorder="1" applyAlignment="1">
      <alignment horizontal="center" vertical="center" textRotation="90"/>
    </xf>
    <xf numFmtId="0" fontId="7" fillId="0" borderId="0" xfId="0" applyFont="1" applyAlignment="1">
      <alignment horizontal="center" vertical="center"/>
    </xf>
    <xf numFmtId="0" fontId="9" fillId="2" borderId="0" xfId="0" applyFont="1" applyFill="1" applyAlignment="1">
      <alignment vertical="center"/>
    </xf>
    <xf numFmtId="0" fontId="8" fillId="0" borderId="18" xfId="0" applyFont="1" applyBorder="1" applyAlignment="1">
      <alignment horizontal="center" vertical="center" textRotation="90"/>
    </xf>
    <xf numFmtId="0" fontId="8" fillId="0" borderId="19" xfId="0" applyFont="1" applyBorder="1" applyAlignment="1">
      <alignment horizontal="center" vertical="center" textRotation="90"/>
    </xf>
    <xf numFmtId="0" fontId="8" fillId="0" borderId="20" xfId="0" applyFont="1" applyBorder="1" applyAlignment="1">
      <alignment horizontal="center" vertical="center" textRotation="90"/>
    </xf>
    <xf numFmtId="0" fontId="8" fillId="0" borderId="0" xfId="0" applyFont="1" applyAlignment="1">
      <alignment horizontal="center" vertical="center" textRotation="90"/>
    </xf>
    <xf numFmtId="0" fontId="11" fillId="2" borderId="0" xfId="0" applyFont="1" applyFill="1" applyAlignment="1">
      <alignment horizontal="center" vertical="center" textRotation="90"/>
    </xf>
    <xf numFmtId="0" fontId="9" fillId="0" borderId="37" xfId="0" applyFont="1" applyBorder="1" applyAlignment="1">
      <alignment horizontal="center" vertical="center" wrapText="1"/>
    </xf>
    <xf numFmtId="0" fontId="11" fillId="0" borderId="10" xfId="0" applyFont="1" applyBorder="1" applyAlignment="1">
      <alignment horizontal="center" vertical="center" textRotation="90"/>
    </xf>
    <xf numFmtId="0" fontId="11" fillId="0" borderId="8" xfId="0" applyFont="1" applyBorder="1" applyAlignment="1">
      <alignment horizontal="center" vertical="center" textRotation="90"/>
    </xf>
    <xf numFmtId="0" fontId="11" fillId="0" borderId="35" xfId="0" applyFont="1" applyBorder="1" applyAlignment="1">
      <alignment horizontal="center" vertical="center" textRotation="90"/>
    </xf>
    <xf numFmtId="0" fontId="11" fillId="0" borderId="112" xfId="0" applyFont="1" applyBorder="1" applyAlignment="1">
      <alignment horizontal="center" vertical="center" textRotation="90"/>
    </xf>
    <xf numFmtId="0" fontId="11" fillId="0" borderId="9" xfId="0" applyFont="1" applyBorder="1" applyAlignment="1">
      <alignment horizontal="center" vertical="center" textRotation="90"/>
    </xf>
    <xf numFmtId="0" fontId="11" fillId="0" borderId="102" xfId="0" applyFont="1" applyBorder="1" applyAlignment="1">
      <alignment horizontal="center" vertical="center" textRotation="90"/>
    </xf>
    <xf numFmtId="0" fontId="11" fillId="0" borderId="52" xfId="0" applyFont="1" applyBorder="1" applyAlignment="1">
      <alignment horizontal="center" vertical="center" textRotation="90"/>
    </xf>
    <xf numFmtId="0" fontId="11" fillId="0" borderId="34" xfId="0" applyFont="1" applyBorder="1" applyAlignment="1">
      <alignment horizontal="center" vertical="center" textRotation="90"/>
    </xf>
    <xf numFmtId="0" fontId="11" fillId="0" borderId="89" xfId="0" applyFont="1" applyBorder="1" applyAlignment="1">
      <alignment horizontal="center" vertical="center" textRotation="90"/>
    </xf>
    <xf numFmtId="0" fontId="11" fillId="0" borderId="145" xfId="0" applyFont="1" applyBorder="1" applyAlignment="1">
      <alignment horizontal="center" vertical="center" textRotation="90"/>
    </xf>
    <xf numFmtId="0" fontId="11" fillId="0" borderId="0" xfId="0" applyFont="1" applyAlignment="1">
      <alignment horizontal="center" vertical="center" textRotation="90"/>
    </xf>
    <xf numFmtId="0" fontId="9" fillId="0" borderId="22" xfId="0" applyFont="1" applyBorder="1" applyAlignment="1">
      <alignment horizontal="center" vertical="center" wrapText="1"/>
    </xf>
    <xf numFmtId="0" fontId="11" fillId="0" borderId="5" xfId="0" applyFont="1" applyBorder="1" applyAlignment="1">
      <alignment horizontal="center" vertical="center" textRotation="90"/>
    </xf>
    <xf numFmtId="0" fontId="11" fillId="0" borderId="65" xfId="0" applyFont="1" applyBorder="1" applyAlignment="1">
      <alignment horizontal="center" vertical="center" textRotation="90"/>
    </xf>
    <xf numFmtId="0" fontId="11" fillId="0" borderId="69" xfId="0" applyFont="1" applyBorder="1" applyAlignment="1">
      <alignment horizontal="center" vertical="center" textRotation="90"/>
    </xf>
    <xf numFmtId="0" fontId="11" fillId="0" borderId="113" xfId="0" applyFont="1" applyBorder="1" applyAlignment="1">
      <alignment horizontal="center" vertical="center" textRotation="90"/>
    </xf>
    <xf numFmtId="0" fontId="11" fillId="0" borderId="67" xfId="0" applyFont="1" applyBorder="1" applyAlignment="1">
      <alignment horizontal="center" vertical="center" textRotation="90"/>
    </xf>
    <xf numFmtId="0" fontId="11" fillId="0" borderId="68" xfId="0" applyFont="1" applyBorder="1" applyAlignment="1">
      <alignment horizontal="center" vertical="center" textRotation="90"/>
    </xf>
    <xf numFmtId="0" fontId="11" fillId="0" borderId="103" xfId="0" applyFont="1" applyBorder="1" applyAlignment="1">
      <alignment horizontal="center" vertical="center" textRotation="90"/>
    </xf>
    <xf numFmtId="0" fontId="11" fillId="0" borderId="75" xfId="0" applyFont="1" applyBorder="1" applyAlignment="1">
      <alignment horizontal="center" vertical="center" textRotation="90"/>
    </xf>
    <xf numFmtId="0" fontId="11" fillId="0" borderId="70" xfId="0" applyFont="1" applyBorder="1" applyAlignment="1">
      <alignment horizontal="center" vertical="center" textRotation="90"/>
    </xf>
    <xf numFmtId="0" fontId="11" fillId="0" borderId="90" xfId="0" applyFont="1" applyBorder="1" applyAlignment="1">
      <alignment horizontal="center" vertical="center" textRotation="90"/>
    </xf>
    <xf numFmtId="0" fontId="11" fillId="0" borderId="66" xfId="0" applyFont="1" applyBorder="1" applyAlignment="1">
      <alignment horizontal="center" vertical="center" textRotation="90"/>
    </xf>
    <xf numFmtId="0" fontId="9" fillId="0" borderId="0" xfId="0" applyFont="1" applyAlignment="1">
      <alignment horizontal="center" vertical="center" wrapText="1"/>
    </xf>
    <xf numFmtId="0" fontId="11" fillId="2" borderId="0" xfId="0" applyFont="1" applyFill="1" applyAlignment="1">
      <alignment horizontal="left" vertical="center"/>
    </xf>
    <xf numFmtId="0" fontId="9" fillId="0" borderId="98" xfId="0" applyFont="1" applyBorder="1" applyAlignment="1">
      <alignment horizontal="center" vertical="center" wrapText="1"/>
    </xf>
    <xf numFmtId="0" fontId="11" fillId="0" borderId="81" xfId="0" applyFont="1" applyBorder="1" applyAlignment="1">
      <alignment horizontal="center" vertical="center" textRotation="90"/>
    </xf>
    <xf numFmtId="0" fontId="11" fillId="0" borderId="82" xfId="0" applyFont="1" applyBorder="1" applyAlignment="1">
      <alignment horizontal="center" vertical="center" textRotation="90"/>
    </xf>
    <xf numFmtId="0" fontId="11" fillId="0" borderId="4" xfId="0" applyFont="1" applyBorder="1" applyAlignment="1">
      <alignment horizontal="center" vertical="center" textRotation="90"/>
    </xf>
    <xf numFmtId="0" fontId="11" fillId="0" borderId="11" xfId="0" applyFont="1" applyBorder="1" applyAlignment="1">
      <alignment horizontal="center" vertical="center" textRotation="90"/>
    </xf>
    <xf numFmtId="0" fontId="11" fillId="0" borderId="114" xfId="0" applyFont="1" applyBorder="1" applyAlignment="1">
      <alignment horizontal="center" vertical="center" textRotation="90"/>
    </xf>
    <xf numFmtId="0" fontId="11" fillId="0" borderId="6" xfId="0" applyFont="1" applyBorder="1" applyAlignment="1">
      <alignment horizontal="center" vertical="center" textRotation="90"/>
    </xf>
    <xf numFmtId="0" fontId="11" fillId="0" borderId="39" xfId="0" applyFont="1" applyBorder="1" applyAlignment="1">
      <alignment horizontal="center" vertical="center" textRotation="90"/>
    </xf>
    <xf numFmtId="0" fontId="11" fillId="0" borderId="104" xfId="0" applyFont="1" applyBorder="1" applyAlignment="1">
      <alignment horizontal="center" vertical="center" textRotation="90"/>
    </xf>
    <xf numFmtId="0" fontId="11" fillId="0" borderId="50" xfId="0" applyFont="1" applyBorder="1" applyAlignment="1">
      <alignment horizontal="center" vertical="center" textRotation="90"/>
    </xf>
    <xf numFmtId="0" fontId="11" fillId="0" borderId="48" xfId="0" applyFont="1" applyBorder="1" applyAlignment="1">
      <alignment horizontal="center" vertical="center" textRotation="90"/>
    </xf>
    <xf numFmtId="0" fontId="11" fillId="0" borderId="91" xfId="0" applyFont="1" applyBorder="1" applyAlignment="1">
      <alignment horizontal="center" vertical="center" textRotation="90"/>
    </xf>
    <xf numFmtId="0" fontId="11" fillId="0" borderId="146" xfId="0" applyFont="1" applyBorder="1" applyAlignment="1">
      <alignment horizontal="center" vertical="center" textRotation="90"/>
    </xf>
    <xf numFmtId="0" fontId="9" fillId="0" borderId="21" xfId="0" applyFont="1" applyBorder="1" applyAlignment="1">
      <alignment horizontal="center" vertical="center" wrapText="1"/>
    </xf>
    <xf numFmtId="0" fontId="11" fillId="0" borderId="30" xfId="0" applyFont="1" applyBorder="1" applyAlignment="1">
      <alignment horizontal="center" vertical="center" textRotation="90"/>
    </xf>
    <xf numFmtId="0" fontId="11" fillId="0" borderId="29" xfId="0" applyFont="1" applyBorder="1" applyAlignment="1">
      <alignment horizontal="center" vertical="center" textRotation="90"/>
    </xf>
    <xf numFmtId="0" fontId="11" fillId="0" borderId="115" xfId="0" applyFont="1" applyBorder="1" applyAlignment="1">
      <alignment horizontal="center" vertical="center" textRotation="90"/>
    </xf>
    <xf numFmtId="0" fontId="11" fillId="0" borderId="28" xfId="0" applyFont="1" applyBorder="1" applyAlignment="1">
      <alignment horizontal="center" vertical="center" textRotation="90"/>
    </xf>
    <xf numFmtId="0" fontId="11" fillId="0" borderId="32" xfId="0" applyFont="1" applyBorder="1" applyAlignment="1">
      <alignment horizontal="center" vertical="center" textRotation="90"/>
    </xf>
    <xf numFmtId="0" fontId="11" fillId="0" borderId="105" xfId="0" applyFont="1" applyBorder="1" applyAlignment="1">
      <alignment horizontal="center" vertical="center" textRotation="90"/>
    </xf>
    <xf numFmtId="0" fontId="11" fillId="0" borderId="42" xfId="0" applyFont="1" applyBorder="1" applyAlignment="1">
      <alignment horizontal="center" vertical="center" textRotation="90"/>
    </xf>
    <xf numFmtId="0" fontId="11" fillId="0" borderId="41" xfId="0" applyFont="1" applyBorder="1" applyAlignment="1">
      <alignment horizontal="center" vertical="center" textRotation="90"/>
    </xf>
    <xf numFmtId="0" fontId="11" fillId="0" borderId="92" xfId="0" applyFont="1" applyBorder="1" applyAlignment="1">
      <alignment horizontal="center" vertical="center" textRotation="90"/>
    </xf>
    <xf numFmtId="0" fontId="11" fillId="0" borderId="148" xfId="0" applyFont="1" applyBorder="1" applyAlignment="1">
      <alignment horizontal="center" vertical="center" textRotation="90"/>
    </xf>
    <xf numFmtId="0" fontId="8" fillId="2" borderId="0" xfId="0" applyFont="1" applyFill="1" applyAlignment="1">
      <alignment horizontal="center" vertical="center"/>
    </xf>
    <xf numFmtId="0" fontId="13" fillId="0" borderId="10" xfId="0" applyFont="1" applyBorder="1" applyAlignment="1">
      <alignment horizontal="center" vertical="center"/>
    </xf>
    <xf numFmtId="0" fontId="13" fillId="0" borderId="8" xfId="0" applyFont="1" applyBorder="1" applyAlignment="1">
      <alignment horizontal="center" vertical="center"/>
    </xf>
    <xf numFmtId="0" fontId="13" fillId="0" borderId="8" xfId="0" applyFont="1" applyBorder="1" applyAlignment="1">
      <alignment horizontal="center" vertical="center" textRotation="90"/>
    </xf>
    <xf numFmtId="0" fontId="13" fillId="0" borderId="8" xfId="0" applyFont="1" applyBorder="1" applyAlignment="1">
      <alignment vertical="center" textRotation="90"/>
    </xf>
    <xf numFmtId="0" fontId="13" fillId="0" borderId="9" xfId="0" applyFont="1" applyBorder="1" applyAlignment="1">
      <alignment vertical="center" textRotation="90"/>
    </xf>
    <xf numFmtId="0" fontId="13" fillId="0" borderId="102" xfId="0" applyFont="1" applyBorder="1" applyAlignment="1">
      <alignment vertical="center" textRotation="90"/>
    </xf>
    <xf numFmtId="0" fontId="13" fillId="0" borderId="52" xfId="0" applyFont="1" applyBorder="1" applyAlignment="1">
      <alignment vertical="center" textRotation="90"/>
    </xf>
    <xf numFmtId="0" fontId="13" fillId="0" borderId="35" xfId="0" applyFont="1" applyBorder="1" applyAlignment="1">
      <alignment horizontal="center" vertical="center" textRotation="90"/>
    </xf>
    <xf numFmtId="0" fontId="13" fillId="0" borderId="35" xfId="0" applyFont="1" applyBorder="1" applyAlignment="1">
      <alignment vertical="center" textRotation="90"/>
    </xf>
    <xf numFmtId="0" fontId="13" fillId="0" borderId="34" xfId="0" applyFont="1" applyBorder="1" applyAlignment="1">
      <alignment horizontal="center" vertical="center" textRotation="90"/>
    </xf>
    <xf numFmtId="0" fontId="13" fillId="0" borderId="89" xfId="0" applyFont="1" applyBorder="1" applyAlignment="1">
      <alignment vertical="center" textRotation="90"/>
    </xf>
    <xf numFmtId="0" fontId="13" fillId="0" borderId="145" xfId="0" applyFont="1" applyBorder="1" applyAlignment="1">
      <alignment vertical="center" textRotation="90"/>
    </xf>
    <xf numFmtId="0" fontId="13" fillId="0" borderId="10" xfId="0" applyFont="1" applyBorder="1" applyAlignment="1">
      <alignment horizontal="center" vertical="center" textRotation="90"/>
    </xf>
    <xf numFmtId="0" fontId="13" fillId="0" borderId="0" xfId="0" applyFont="1" applyAlignment="1">
      <alignment horizontal="center" vertical="center"/>
    </xf>
    <xf numFmtId="0" fontId="13" fillId="2" borderId="0" xfId="0" applyFont="1" applyFill="1" applyAlignment="1">
      <alignment vertical="center"/>
    </xf>
    <xf numFmtId="0" fontId="13" fillId="2" borderId="0" xfId="0" applyFont="1" applyFill="1" applyAlignment="1">
      <alignment horizontal="center" vertical="center"/>
    </xf>
    <xf numFmtId="0" fontId="11" fillId="5" borderId="0" xfId="0" applyFont="1" applyFill="1" applyAlignment="1">
      <alignment horizontal="left" vertical="center"/>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116" xfId="0" applyFont="1" applyBorder="1" applyAlignment="1">
      <alignment horizontal="center" vertical="center"/>
    </xf>
    <xf numFmtId="0" fontId="13" fillId="0" borderId="71" xfId="0" applyFont="1" applyBorder="1" applyAlignment="1">
      <alignment horizontal="center" vertical="center"/>
    </xf>
    <xf numFmtId="0" fontId="13" fillId="0" borderId="5" xfId="0" applyFont="1" applyBorder="1" applyAlignment="1">
      <alignment horizontal="center" vertical="center" textRotation="90"/>
    </xf>
    <xf numFmtId="0" fontId="13" fillId="0" borderId="5" xfId="0" applyFont="1" applyBorder="1" applyAlignment="1">
      <alignment vertical="center" textRotation="90"/>
    </xf>
    <xf numFmtId="0" fontId="13" fillId="0" borderId="72" xfId="0" applyFont="1" applyBorder="1" applyAlignment="1">
      <alignment vertical="center" textRotation="90"/>
    </xf>
    <xf numFmtId="0" fontId="13" fillId="0" borderId="106" xfId="0" applyFont="1" applyBorder="1" applyAlignment="1">
      <alignment vertical="center" textRotation="90"/>
    </xf>
    <xf numFmtId="0" fontId="13" fillId="0" borderId="87" xfId="0" applyFont="1" applyBorder="1" applyAlignment="1">
      <alignment vertical="center" textRotation="90"/>
    </xf>
    <xf numFmtId="0" fontId="13" fillId="0" borderId="73" xfId="0" applyFont="1" applyBorder="1" applyAlignment="1">
      <alignment horizontal="center" vertical="center" textRotation="90"/>
    </xf>
    <xf numFmtId="0" fontId="13" fillId="0" borderId="73" xfId="0" applyFont="1" applyBorder="1" applyAlignment="1">
      <alignment vertical="center" textRotation="90"/>
    </xf>
    <xf numFmtId="0" fontId="13" fillId="0" borderId="74" xfId="0" applyFont="1" applyBorder="1" applyAlignment="1">
      <alignment horizontal="center" vertical="center" textRotation="90"/>
    </xf>
    <xf numFmtId="0" fontId="13" fillId="0" borderId="93" xfId="0" applyFont="1" applyBorder="1" applyAlignment="1">
      <alignment vertical="center" textRotation="90"/>
    </xf>
    <xf numFmtId="0" fontId="13" fillId="0" borderId="100" xfId="0" applyFont="1" applyBorder="1" applyAlignment="1">
      <alignment vertical="center" textRotation="90"/>
    </xf>
    <xf numFmtId="0" fontId="11" fillId="4" borderId="0" xfId="0" applyFont="1" applyFill="1" applyAlignment="1">
      <alignment horizontal="left" vertical="center"/>
    </xf>
    <xf numFmtId="0" fontId="11" fillId="0" borderId="86" xfId="0" applyFont="1" applyBorder="1" applyAlignment="1">
      <alignment horizontal="center" vertical="center" textRotation="90"/>
    </xf>
    <xf numFmtId="0" fontId="11" fillId="0" borderId="117" xfId="0" applyFont="1" applyBorder="1" applyAlignment="1">
      <alignment horizontal="center" vertical="center" textRotation="90"/>
    </xf>
    <xf numFmtId="0" fontId="12" fillId="0" borderId="81" xfId="0" applyFont="1" applyBorder="1" applyAlignment="1">
      <alignment horizontal="center" vertical="center"/>
    </xf>
    <xf numFmtId="0" fontId="12" fillId="0" borderId="82" xfId="0" applyFont="1" applyBorder="1" applyAlignment="1">
      <alignment horizontal="center" vertical="center"/>
    </xf>
    <xf numFmtId="0" fontId="12" fillId="0" borderId="82" xfId="0" applyFont="1" applyBorder="1" applyAlignment="1">
      <alignment horizontal="center" vertical="center" textRotation="90"/>
    </xf>
    <xf numFmtId="0" fontId="12" fillId="0" borderId="82" xfId="0" applyFont="1" applyBorder="1" applyAlignment="1">
      <alignment vertical="center" textRotation="90"/>
    </xf>
    <xf numFmtId="0" fontId="12" fillId="0" borderId="83" xfId="0" applyFont="1" applyBorder="1" applyAlignment="1">
      <alignment vertical="center" textRotation="90"/>
    </xf>
    <xf numFmtId="0" fontId="12" fillId="0" borderId="107" xfId="0" applyFont="1" applyBorder="1" applyAlignment="1">
      <alignment vertical="center" textRotation="90"/>
    </xf>
    <xf numFmtId="0" fontId="7" fillId="0" borderId="85" xfId="0" applyFont="1" applyBorder="1" applyAlignment="1">
      <alignment vertical="center" textRotation="90"/>
    </xf>
    <xf numFmtId="0" fontId="7" fillId="0" borderId="82" xfId="0" applyFont="1" applyBorder="1" applyAlignment="1">
      <alignment vertical="center" textRotation="90"/>
    </xf>
    <xf numFmtId="0" fontId="7" fillId="0" borderId="86" xfId="0" applyFont="1" applyBorder="1" applyAlignment="1">
      <alignment horizontal="center" vertical="center" textRotation="90"/>
    </xf>
    <xf numFmtId="0" fontId="7" fillId="0" borderId="86" xfId="0" applyFont="1" applyBorder="1" applyAlignment="1">
      <alignment vertical="center" textRotation="90"/>
    </xf>
    <xf numFmtId="0" fontId="7" fillId="0" borderId="84" xfId="0" applyFont="1" applyBorder="1" applyAlignment="1">
      <alignment horizontal="center" vertical="center" textRotation="90"/>
    </xf>
    <xf numFmtId="0" fontId="7" fillId="0" borderId="95" xfId="0" applyFont="1" applyBorder="1" applyAlignment="1">
      <alignment vertical="center" textRotation="90"/>
    </xf>
    <xf numFmtId="0" fontId="7" fillId="0" borderId="147" xfId="0" applyFont="1" applyBorder="1" applyAlignment="1">
      <alignment vertical="center" textRotation="90"/>
    </xf>
    <xf numFmtId="0" fontId="7" fillId="0" borderId="0" xfId="0" applyFont="1" applyAlignment="1">
      <alignment horizontal="center" vertical="center" textRotation="90"/>
    </xf>
    <xf numFmtId="0" fontId="7" fillId="2" borderId="0" xfId="0" applyFont="1" applyFill="1" applyAlignment="1">
      <alignment horizontal="center" vertical="center" textRotation="90"/>
    </xf>
    <xf numFmtId="0" fontId="9" fillId="0" borderId="77" xfId="0" applyFont="1" applyBorder="1" applyAlignment="1">
      <alignment horizontal="center" vertical="center" wrapText="1"/>
    </xf>
    <xf numFmtId="0" fontId="6" fillId="0" borderId="75" xfId="0" applyFont="1" applyBorder="1" applyAlignment="1">
      <alignment horizontal="center" vertical="center"/>
    </xf>
    <xf numFmtId="0" fontId="6" fillId="0" borderId="65" xfId="0" applyFont="1" applyBorder="1" applyAlignment="1">
      <alignment horizontal="center" vertical="center"/>
    </xf>
    <xf numFmtId="0" fontId="17" fillId="0" borderId="65" xfId="0" applyFont="1" applyBorder="1" applyAlignment="1">
      <alignment horizontal="center" vertical="center"/>
    </xf>
    <xf numFmtId="0" fontId="17" fillId="0" borderId="69" xfId="0" applyFont="1" applyBorder="1" applyAlignment="1">
      <alignment horizontal="center" vertical="center"/>
    </xf>
    <xf numFmtId="0" fontId="12" fillId="0" borderId="69" xfId="0" applyFont="1" applyBorder="1" applyAlignment="1">
      <alignment horizontal="center" vertical="center"/>
    </xf>
    <xf numFmtId="0" fontId="12" fillId="0" borderId="113" xfId="0" applyFont="1" applyBorder="1" applyAlignment="1">
      <alignment horizontal="center" vertical="center"/>
    </xf>
    <xf numFmtId="0" fontId="12" fillId="0" borderId="67" xfId="0" applyFont="1" applyBorder="1" applyAlignment="1">
      <alignment horizontal="center" vertical="center"/>
    </xf>
    <xf numFmtId="0" fontId="12" fillId="0" borderId="65" xfId="0" applyFont="1" applyBorder="1" applyAlignment="1">
      <alignment horizontal="center" vertical="center"/>
    </xf>
    <xf numFmtId="0" fontId="12" fillId="0" borderId="65" xfId="0" applyFont="1" applyBorder="1" applyAlignment="1">
      <alignment horizontal="center" vertical="center" textRotation="90"/>
    </xf>
    <xf numFmtId="0" fontId="12" fillId="0" borderId="65" xfId="0" applyFont="1" applyBorder="1" applyAlignment="1">
      <alignment vertical="center" textRotation="90"/>
    </xf>
    <xf numFmtId="0" fontId="12" fillId="0" borderId="68" xfId="0" applyFont="1" applyBorder="1" applyAlignment="1">
      <alignment vertical="center" textRotation="90"/>
    </xf>
    <xf numFmtId="0" fontId="12" fillId="0" borderId="103" xfId="0" applyFont="1" applyBorder="1" applyAlignment="1">
      <alignment vertical="center" textRotation="90"/>
    </xf>
    <xf numFmtId="0" fontId="7" fillId="0" borderId="75" xfId="0" applyFont="1" applyBorder="1" applyAlignment="1">
      <alignment vertical="center" textRotation="90"/>
    </xf>
    <xf numFmtId="0" fontId="7" fillId="0" borderId="65" xfId="0" applyFont="1" applyBorder="1" applyAlignment="1">
      <alignment vertical="center" textRotation="90"/>
    </xf>
    <xf numFmtId="0" fontId="7" fillId="0" borderId="69" xfId="0" applyFont="1" applyBorder="1" applyAlignment="1">
      <alignment horizontal="center" vertical="center" textRotation="90"/>
    </xf>
    <xf numFmtId="0" fontId="7" fillId="0" borderId="69" xfId="0" applyFont="1" applyBorder="1" applyAlignment="1">
      <alignment vertical="center" textRotation="90"/>
    </xf>
    <xf numFmtId="0" fontId="7" fillId="0" borderId="70" xfId="0" applyFont="1" applyBorder="1" applyAlignment="1">
      <alignment horizontal="center" vertical="center" textRotation="90"/>
    </xf>
    <xf numFmtId="0" fontId="7" fillId="0" borderId="90" xfId="0" applyFont="1" applyBorder="1" applyAlignment="1">
      <alignment vertical="center" textRotation="90"/>
    </xf>
    <xf numFmtId="0" fontId="7" fillId="0" borderId="66" xfId="0" applyFont="1" applyBorder="1" applyAlignment="1">
      <alignment vertical="center" textRotation="90"/>
    </xf>
    <xf numFmtId="0" fontId="11" fillId="3" borderId="0" xfId="0" applyFont="1" applyFill="1" applyAlignment="1">
      <alignment horizontal="left" vertical="center"/>
    </xf>
    <xf numFmtId="0" fontId="9" fillId="0" borderId="49" xfId="0" applyFont="1" applyBorder="1" applyAlignment="1">
      <alignment horizontal="center" vertical="center" wrapText="1"/>
    </xf>
    <xf numFmtId="0" fontId="12" fillId="0" borderId="6" xfId="0" applyFont="1" applyBorder="1" applyAlignment="1">
      <alignment horizontal="center" vertical="center"/>
    </xf>
    <xf numFmtId="0" fontId="12" fillId="0" borderId="4" xfId="0" applyFont="1" applyBorder="1" applyAlignment="1">
      <alignment horizontal="center" vertical="center"/>
    </xf>
    <xf numFmtId="0" fontId="12" fillId="0" borderId="4" xfId="0" applyFont="1" applyBorder="1" applyAlignment="1">
      <alignment horizontal="center" vertical="center" textRotation="90"/>
    </xf>
    <xf numFmtId="0" fontId="12" fillId="0" borderId="4" xfId="0" applyFont="1" applyBorder="1" applyAlignment="1">
      <alignment vertical="center" textRotation="90"/>
    </xf>
    <xf numFmtId="0" fontId="12" fillId="0" borderId="39" xfId="0" applyFont="1" applyBorder="1" applyAlignment="1">
      <alignment vertical="center" textRotation="90"/>
    </xf>
    <xf numFmtId="0" fontId="12" fillId="0" borderId="104" xfId="0" applyFont="1" applyBorder="1" applyAlignment="1">
      <alignment vertical="center" textRotation="90"/>
    </xf>
    <xf numFmtId="0" fontId="7" fillId="0" borderId="50" xfId="0" applyFont="1" applyBorder="1" applyAlignment="1">
      <alignment vertical="center" textRotation="90"/>
    </xf>
    <xf numFmtId="0" fontId="7" fillId="0" borderId="4" xfId="0" applyFont="1" applyBorder="1" applyAlignment="1">
      <alignment vertical="center" textRotation="90"/>
    </xf>
    <xf numFmtId="0" fontId="7" fillId="0" borderId="11" xfId="0" applyFont="1" applyBorder="1" applyAlignment="1">
      <alignment horizontal="center" vertical="center" textRotation="90"/>
    </xf>
    <xf numFmtId="0" fontId="7" fillId="0" borderId="11" xfId="0" applyFont="1" applyBorder="1" applyAlignment="1">
      <alignment vertical="center" textRotation="90"/>
    </xf>
    <xf numFmtId="0" fontId="7" fillId="0" borderId="48" xfId="0" applyFont="1" applyBorder="1" applyAlignment="1">
      <alignment horizontal="center" vertical="center" textRotation="90"/>
    </xf>
    <xf numFmtId="0" fontId="7" fillId="0" borderId="91" xfId="0" applyFont="1" applyBorder="1" applyAlignment="1">
      <alignment vertical="center" textRotation="90"/>
    </xf>
    <xf numFmtId="0" fontId="7" fillId="0" borderId="146" xfId="0" applyFont="1" applyBorder="1" applyAlignment="1">
      <alignment vertical="center" textRotation="90"/>
    </xf>
    <xf numFmtId="0" fontId="17" fillId="0" borderId="26" xfId="0" applyFont="1" applyBorder="1" applyAlignment="1">
      <alignment horizontal="center" vertical="center"/>
    </xf>
    <xf numFmtId="0" fontId="17" fillId="0" borderId="27" xfId="0" applyFont="1" applyBorder="1" applyAlignment="1">
      <alignment horizontal="center" vertical="center"/>
    </xf>
    <xf numFmtId="0" fontId="12" fillId="0" borderId="27" xfId="0" applyFont="1" applyBorder="1" applyAlignment="1">
      <alignment horizontal="center" vertical="center"/>
    </xf>
    <xf numFmtId="0" fontId="12" fillId="0" borderId="116" xfId="0" applyFont="1" applyBorder="1" applyAlignment="1">
      <alignment horizontal="center" vertical="center"/>
    </xf>
    <xf numFmtId="0" fontId="12" fillId="0" borderId="16"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center" vertical="center" textRotation="90"/>
    </xf>
    <xf numFmtId="0" fontId="12" fillId="0" borderId="7" xfId="0" applyFont="1" applyBorder="1" applyAlignment="1">
      <alignment vertical="center" textRotation="90"/>
    </xf>
    <xf numFmtId="0" fontId="12" fillId="0" borderId="17" xfId="0" applyFont="1" applyBorder="1" applyAlignment="1">
      <alignment vertical="center" textRotation="90"/>
    </xf>
    <xf numFmtId="0" fontId="12" fillId="0" borderId="108" xfId="0" applyFont="1" applyBorder="1" applyAlignment="1">
      <alignment vertical="center" textRotation="90"/>
    </xf>
    <xf numFmtId="0" fontId="7" fillId="0" borderId="51" xfId="0" applyFont="1" applyBorder="1" applyAlignment="1">
      <alignment vertical="center" textRotation="90"/>
    </xf>
    <xf numFmtId="0" fontId="7" fillId="0" borderId="7" xfId="0" applyFont="1" applyBorder="1" applyAlignment="1">
      <alignment vertical="center" textRotation="90"/>
    </xf>
    <xf numFmtId="0" fontId="7" fillId="0" borderId="36" xfId="0" applyFont="1" applyBorder="1" applyAlignment="1">
      <alignment horizontal="center" vertical="center" textRotation="90"/>
    </xf>
    <xf numFmtId="0" fontId="7" fillId="0" borderId="36" xfId="0" applyFont="1" applyBorder="1" applyAlignment="1">
      <alignment vertical="center" textRotation="90"/>
    </xf>
    <xf numFmtId="0" fontId="7" fillId="0" borderId="47" xfId="0" applyFont="1" applyBorder="1" applyAlignment="1">
      <alignment horizontal="center" vertical="center" textRotation="90"/>
    </xf>
    <xf numFmtId="0" fontId="7" fillId="0" borderId="96" xfId="0" applyFont="1" applyBorder="1" applyAlignment="1">
      <alignment vertical="center" textRotation="90"/>
    </xf>
    <xf numFmtId="0" fontId="7" fillId="0" borderId="149" xfId="0" applyFont="1" applyBorder="1" applyAlignment="1">
      <alignment vertical="center" textRotation="90"/>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19" fillId="0" borderId="8" xfId="0" applyFont="1" applyBorder="1" applyAlignment="1">
      <alignment horizontal="center" vertical="center" textRotation="90"/>
    </xf>
    <xf numFmtId="0" fontId="19" fillId="0" borderId="35" xfId="0" applyFont="1" applyBorder="1" applyAlignment="1">
      <alignment horizontal="center" vertical="center" textRotation="90"/>
    </xf>
    <xf numFmtId="0" fontId="12" fillId="0" borderId="102" xfId="0" applyFont="1" applyBorder="1" applyAlignment="1">
      <alignment vertical="center" textRotation="90"/>
    </xf>
    <xf numFmtId="0" fontId="7" fillId="0" borderId="52" xfId="0" applyFont="1" applyBorder="1" applyAlignment="1">
      <alignment vertical="center" textRotation="90"/>
    </xf>
    <xf numFmtId="0" fontId="7" fillId="0" borderId="8" xfId="0" applyFont="1" applyBorder="1" applyAlignment="1">
      <alignment vertical="center" textRotation="90"/>
    </xf>
    <xf numFmtId="0" fontId="7" fillId="0" borderId="35" xfId="0" applyFont="1" applyBorder="1" applyAlignment="1">
      <alignment horizontal="center" vertical="center" textRotation="90"/>
    </xf>
    <xf numFmtId="0" fontId="7" fillId="0" borderId="35" xfId="0" applyFont="1" applyBorder="1" applyAlignment="1">
      <alignment vertical="center" textRotation="90"/>
    </xf>
    <xf numFmtId="0" fontId="7" fillId="0" borderId="34" xfId="0" applyFont="1" applyBorder="1" applyAlignment="1">
      <alignment horizontal="center" vertical="center" textRotation="90"/>
    </xf>
    <xf numFmtId="0" fontId="7" fillId="0" borderId="89" xfId="0" applyFont="1" applyBorder="1" applyAlignment="1">
      <alignment vertical="center" textRotation="90"/>
    </xf>
    <xf numFmtId="0" fontId="7" fillId="0" borderId="145" xfId="0" applyFont="1" applyBorder="1" applyAlignment="1">
      <alignment vertical="center" textRotation="90"/>
    </xf>
    <xf numFmtId="0" fontId="7" fillId="2" borderId="0" xfId="0" applyFont="1" applyFill="1" applyAlignment="1">
      <alignment vertical="center" textRotation="90"/>
    </xf>
    <xf numFmtId="0" fontId="7" fillId="2" borderId="0" xfId="0" applyFont="1" applyFill="1" applyAlignment="1">
      <alignment horizontal="center" vertical="center"/>
    </xf>
    <xf numFmtId="0" fontId="13" fillId="0" borderId="78" xfId="0" applyFont="1" applyBorder="1" applyAlignment="1">
      <alignment horizontal="center" vertical="center"/>
    </xf>
    <xf numFmtId="0" fontId="12" fillId="0" borderId="109" xfId="0" applyFont="1" applyBorder="1" applyAlignment="1">
      <alignment vertical="center" textRotation="90"/>
    </xf>
    <xf numFmtId="0" fontId="7" fillId="0" borderId="80" xfId="0" applyFont="1" applyBorder="1" applyAlignment="1">
      <alignment vertical="center" textRotation="90"/>
    </xf>
    <xf numFmtId="0" fontId="7" fillId="0" borderId="79" xfId="0" applyFont="1" applyBorder="1" applyAlignment="1">
      <alignment vertical="center" textRotation="90"/>
    </xf>
    <xf numFmtId="0" fontId="7" fillId="0" borderId="63" xfId="0" applyFont="1" applyBorder="1" applyAlignment="1">
      <alignment horizontal="center" vertical="center" textRotation="90"/>
    </xf>
    <xf numFmtId="0" fontId="7" fillId="0" borderId="63" xfId="0" applyFont="1" applyBorder="1" applyAlignment="1">
      <alignment vertical="center" textRotation="90"/>
    </xf>
    <xf numFmtId="0" fontId="7" fillId="0" borderId="60" xfId="0" applyFont="1" applyBorder="1" applyAlignment="1">
      <alignment horizontal="center" vertical="center" textRotation="90"/>
    </xf>
    <xf numFmtId="0" fontId="7" fillId="0" borderId="94" xfId="0" applyFont="1" applyBorder="1" applyAlignment="1">
      <alignment vertical="center" textRotation="90"/>
    </xf>
    <xf numFmtId="0" fontId="7" fillId="0" borderId="61" xfId="0" applyFont="1" applyBorder="1" applyAlignment="1">
      <alignment vertical="center" textRotation="90"/>
    </xf>
    <xf numFmtId="0" fontId="13" fillId="0" borderId="81" xfId="0" applyFont="1" applyBorder="1" applyAlignment="1">
      <alignment horizontal="center" vertical="center"/>
    </xf>
    <xf numFmtId="0" fontId="6" fillId="0" borderId="82" xfId="0" applyFont="1" applyBorder="1" applyAlignment="1">
      <alignment horizontal="center" vertical="center"/>
    </xf>
    <xf numFmtId="0" fontId="6" fillId="0" borderId="83" xfId="0" applyFont="1" applyBorder="1" applyAlignment="1">
      <alignment horizontal="center" vertical="center"/>
    </xf>
    <xf numFmtId="0" fontId="12" fillId="0" borderId="147" xfId="0" applyFont="1" applyBorder="1" applyAlignment="1">
      <alignment vertical="center" textRotation="90"/>
    </xf>
    <xf numFmtId="0" fontId="12" fillId="0" borderId="86" xfId="0" applyFont="1" applyBorder="1" applyAlignment="1">
      <alignment vertical="center" textRotation="90"/>
    </xf>
    <xf numFmtId="0" fontId="12" fillId="0" borderId="95" xfId="0" applyFont="1" applyBorder="1" applyAlignment="1">
      <alignment vertical="center" textRotation="90"/>
    </xf>
    <xf numFmtId="0" fontId="12" fillId="2" borderId="0" xfId="0" applyFont="1" applyFill="1" applyAlignment="1">
      <alignment vertical="center"/>
    </xf>
    <xf numFmtId="0" fontId="12" fillId="2" borderId="0" xfId="0" applyFont="1" applyFill="1" applyAlignment="1">
      <alignment horizontal="center" vertical="center"/>
    </xf>
    <xf numFmtId="0" fontId="6" fillId="0" borderId="79" xfId="0" applyFont="1" applyBorder="1" applyAlignment="1">
      <alignment horizontal="center" vertical="center"/>
    </xf>
    <xf numFmtId="0" fontId="6" fillId="0" borderId="64" xfId="0" applyFont="1" applyBorder="1" applyAlignment="1">
      <alignment horizontal="center" vertical="center"/>
    </xf>
    <xf numFmtId="0" fontId="12" fillId="0" borderId="79" xfId="0" applyFont="1" applyBorder="1" applyAlignment="1">
      <alignment vertical="center" textRotation="90"/>
    </xf>
    <xf numFmtId="0" fontId="12" fillId="0" borderId="63" xfId="0" applyFont="1" applyBorder="1" applyAlignment="1">
      <alignment vertical="center" textRotation="90"/>
    </xf>
    <xf numFmtId="0" fontId="13" fillId="0" borderId="46" xfId="0" applyFont="1" applyBorder="1" applyAlignment="1">
      <alignment horizontal="center" vertical="center"/>
    </xf>
    <xf numFmtId="0" fontId="6" fillId="0" borderId="26" xfId="0" applyFont="1" applyBorder="1" applyAlignment="1">
      <alignment horizontal="center" vertical="center"/>
    </xf>
    <xf numFmtId="0" fontId="6" fillId="0" borderId="31" xfId="0" applyFont="1" applyBorder="1" applyAlignment="1">
      <alignment horizontal="center" vertical="center"/>
    </xf>
    <xf numFmtId="0" fontId="13" fillId="0" borderId="16" xfId="0" applyFont="1" applyBorder="1" applyAlignment="1">
      <alignment horizontal="center" vertical="center"/>
    </xf>
    <xf numFmtId="0" fontId="6" fillId="0" borderId="7" xfId="0" applyFont="1" applyBorder="1" applyAlignment="1">
      <alignment horizontal="center" vertical="center"/>
    </xf>
    <xf numFmtId="0" fontId="6" fillId="0" borderId="17" xfId="0" applyFont="1" applyBorder="1" applyAlignment="1">
      <alignment horizontal="center" vertical="center"/>
    </xf>
    <xf numFmtId="0" fontId="6" fillId="0" borderId="16" xfId="0" applyFont="1" applyBorder="1" applyAlignment="1">
      <alignment horizontal="center" vertical="center"/>
    </xf>
    <xf numFmtId="0" fontId="6" fillId="0" borderId="7" xfId="0" applyFont="1" applyBorder="1" applyAlignment="1">
      <alignment horizontal="center" vertical="center" textRotation="90"/>
    </xf>
    <xf numFmtId="0" fontId="17" fillId="0" borderId="7" xfId="0" applyFont="1" applyBorder="1" applyAlignment="1">
      <alignment horizontal="center" vertical="center"/>
    </xf>
    <xf numFmtId="0" fontId="17" fillId="0" borderId="36" xfId="0" applyFont="1" applyBorder="1" applyAlignment="1">
      <alignment horizontal="center" vertical="center"/>
    </xf>
    <xf numFmtId="0" fontId="12" fillId="0" borderId="63" xfId="0" applyFont="1" applyBorder="1" applyAlignment="1">
      <alignment horizontal="center" vertical="center"/>
    </xf>
    <xf numFmtId="0" fontId="12" fillId="0" borderId="118" xfId="0" applyFont="1" applyBorder="1" applyAlignment="1">
      <alignment horizontal="center" vertical="center"/>
    </xf>
    <xf numFmtId="0" fontId="12" fillId="0" borderId="52" xfId="0" applyFont="1" applyBorder="1" applyAlignment="1">
      <alignment horizontal="center" vertical="center"/>
    </xf>
    <xf numFmtId="0" fontId="6" fillId="0" borderId="8" xfId="0" applyFont="1" applyBorder="1" applyAlignment="1">
      <alignment horizontal="center" vertical="center" textRotation="90"/>
    </xf>
    <xf numFmtId="0" fontId="6"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112" xfId="0" applyFont="1" applyBorder="1" applyAlignment="1">
      <alignment horizontal="center" vertical="center"/>
    </xf>
    <xf numFmtId="0" fontId="13" fillId="0" borderId="102" xfId="0" applyFont="1" applyBorder="1" applyAlignment="1">
      <alignment horizontal="center" vertical="center" textRotation="90"/>
    </xf>
    <xf numFmtId="0" fontId="13" fillId="0" borderId="52" xfId="0" applyFont="1" applyBorder="1" applyAlignment="1">
      <alignment horizontal="center" vertical="center" textRotation="90"/>
    </xf>
    <xf numFmtId="0" fontId="7" fillId="0" borderId="8" xfId="0" applyFont="1" applyBorder="1" applyAlignment="1">
      <alignment horizontal="center" vertical="center" textRotation="90"/>
    </xf>
    <xf numFmtId="0" fontId="7" fillId="0" borderId="89" xfId="0" applyFont="1" applyBorder="1" applyAlignment="1">
      <alignment horizontal="center" vertical="center" textRotation="90"/>
    </xf>
    <xf numFmtId="0" fontId="7" fillId="0" borderId="145" xfId="0" applyFont="1" applyBorder="1" applyAlignment="1">
      <alignment horizontal="center" vertical="center" textRotation="90"/>
    </xf>
    <xf numFmtId="0" fontId="12" fillId="0" borderId="80" xfId="0" applyFont="1" applyBorder="1" applyAlignment="1">
      <alignment horizontal="center" vertical="center"/>
    </xf>
    <xf numFmtId="0" fontId="6" fillId="0" borderId="79" xfId="0" applyFont="1" applyBorder="1" applyAlignment="1">
      <alignment horizontal="center" vertical="center" textRotation="90"/>
    </xf>
    <xf numFmtId="0" fontId="6" fillId="0" borderId="63" xfId="0" applyFont="1" applyBorder="1" applyAlignment="1">
      <alignment horizontal="center" vertical="center"/>
    </xf>
    <xf numFmtId="0" fontId="13" fillId="0" borderId="63" xfId="0" applyFont="1" applyBorder="1" applyAlignment="1">
      <alignment horizontal="center" vertical="center"/>
    </xf>
    <xf numFmtId="0" fontId="13" fillId="0" borderId="118" xfId="0" applyFont="1" applyBorder="1" applyAlignment="1">
      <alignment horizontal="center" vertical="center"/>
    </xf>
    <xf numFmtId="0" fontId="13" fillId="0" borderId="79" xfId="0" applyFont="1" applyBorder="1" applyAlignment="1">
      <alignment horizontal="center" vertical="center"/>
    </xf>
    <xf numFmtId="0" fontId="13" fillId="0" borderId="79" xfId="0" applyFont="1" applyBorder="1" applyAlignment="1">
      <alignment horizontal="center" vertical="center" textRotation="90"/>
    </xf>
    <xf numFmtId="0" fontId="13" fillId="0" borderId="109" xfId="0" applyFont="1" applyBorder="1" applyAlignment="1">
      <alignment horizontal="center" vertical="center" textRotation="90"/>
    </xf>
    <xf numFmtId="0" fontId="13" fillId="0" borderId="80" xfId="0" applyFont="1" applyBorder="1" applyAlignment="1">
      <alignment horizontal="center" vertical="center" textRotation="90"/>
    </xf>
    <xf numFmtId="0" fontId="7" fillId="0" borderId="79" xfId="0" applyFont="1" applyBorder="1" applyAlignment="1">
      <alignment horizontal="center" vertical="center" textRotation="90"/>
    </xf>
    <xf numFmtId="0" fontId="7" fillId="0" borderId="94" xfId="0" applyFont="1" applyBorder="1" applyAlignment="1">
      <alignment horizontal="center" vertical="center" textRotation="90"/>
    </xf>
    <xf numFmtId="0" fontId="7" fillId="0" borderId="61" xfId="0" applyFont="1" applyBorder="1" applyAlignment="1">
      <alignment horizontal="center" vertical="center" textRotation="90"/>
    </xf>
    <xf numFmtId="0" fontId="19" fillId="0" borderId="85" xfId="0" applyFont="1" applyBorder="1" applyAlignment="1">
      <alignment horizontal="center" vertical="center" textRotation="90"/>
    </xf>
    <xf numFmtId="0" fontId="19" fillId="0" borderId="82" xfId="0" applyFont="1" applyBorder="1" applyAlignment="1">
      <alignment horizontal="center" vertical="center" textRotation="90"/>
    </xf>
    <xf numFmtId="0" fontId="19" fillId="0" borderId="83" xfId="0" applyFont="1" applyBorder="1" applyAlignment="1">
      <alignment horizontal="center" vertical="center" textRotation="90"/>
    </xf>
    <xf numFmtId="0" fontId="6" fillId="0" borderId="82" xfId="0" applyFont="1" applyBorder="1" applyAlignment="1">
      <alignment horizontal="center" vertical="center" textRotation="90"/>
    </xf>
    <xf numFmtId="0" fontId="6" fillId="0" borderId="107" xfId="0" applyFont="1" applyBorder="1" applyAlignment="1">
      <alignment horizontal="center" vertical="center" textRotation="90"/>
    </xf>
    <xf numFmtId="0" fontId="6" fillId="0" borderId="85" xfId="0" applyFont="1" applyBorder="1" applyAlignment="1">
      <alignment horizontal="center" vertical="center" textRotation="90"/>
    </xf>
    <xf numFmtId="0" fontId="19" fillId="0" borderId="86" xfId="0" applyFont="1" applyBorder="1" applyAlignment="1">
      <alignment horizontal="center" vertical="center" textRotation="90"/>
    </xf>
    <xf numFmtId="0" fontId="19" fillId="0" borderId="84" xfId="0" applyFont="1" applyBorder="1" applyAlignment="1">
      <alignment horizontal="center" vertical="center" textRotation="90"/>
    </xf>
    <xf numFmtId="0" fontId="19" fillId="0" borderId="95" xfId="0" applyFont="1" applyBorder="1" applyAlignment="1">
      <alignment horizontal="center" vertical="center" textRotation="90"/>
    </xf>
    <xf numFmtId="0" fontId="19" fillId="0" borderId="147" xfId="0" applyFont="1" applyBorder="1" applyAlignment="1">
      <alignment horizontal="center" vertical="center" textRotation="90"/>
    </xf>
    <xf numFmtId="0" fontId="19" fillId="0" borderId="81" xfId="0" applyFont="1" applyBorder="1" applyAlignment="1">
      <alignment horizontal="center" vertical="center" textRotation="90"/>
    </xf>
    <xf numFmtId="0" fontId="19" fillId="0" borderId="75" xfId="0" applyFont="1" applyBorder="1" applyAlignment="1">
      <alignment horizontal="center" vertical="center" textRotation="90"/>
    </xf>
    <xf numFmtId="0" fontId="19" fillId="0" borderId="65" xfId="0" applyFont="1" applyBorder="1" applyAlignment="1">
      <alignment horizontal="center" vertical="center" textRotation="90"/>
    </xf>
    <xf numFmtId="0" fontId="19" fillId="0" borderId="68" xfId="0" applyFont="1" applyBorder="1" applyAlignment="1">
      <alignment horizontal="center" vertical="center" textRotation="90"/>
    </xf>
    <xf numFmtId="0" fontId="6" fillId="0" borderId="103" xfId="0" applyFont="1" applyBorder="1" applyAlignment="1">
      <alignment horizontal="center" vertical="center" textRotation="90"/>
    </xf>
    <xf numFmtId="0" fontId="6" fillId="0" borderId="75" xfId="0" applyFont="1" applyBorder="1" applyAlignment="1">
      <alignment horizontal="center" vertical="center" textRotation="90"/>
    </xf>
    <xf numFmtId="0" fontId="6" fillId="0" borderId="65" xfId="0" applyFont="1" applyBorder="1" applyAlignment="1">
      <alignment horizontal="center" vertical="center" textRotation="90"/>
    </xf>
    <xf numFmtId="0" fontId="19" fillId="0" borderId="69" xfId="0" applyFont="1" applyBorder="1" applyAlignment="1">
      <alignment horizontal="center" vertical="center" textRotation="90"/>
    </xf>
    <xf numFmtId="0" fontId="19" fillId="0" borderId="70" xfId="0" applyFont="1" applyBorder="1" applyAlignment="1">
      <alignment horizontal="center" vertical="center" textRotation="90"/>
    </xf>
    <xf numFmtId="0" fontId="19" fillId="0" borderId="90" xfId="0" applyFont="1" applyBorder="1" applyAlignment="1">
      <alignment horizontal="center" vertical="center" textRotation="90"/>
    </xf>
    <xf numFmtId="0" fontId="19" fillId="0" borderId="66" xfId="0" applyFont="1" applyBorder="1" applyAlignment="1">
      <alignment horizontal="center" vertical="center" textRotation="90"/>
    </xf>
    <xf numFmtId="0" fontId="19" fillId="0" borderId="67" xfId="0" applyFont="1" applyBorder="1" applyAlignment="1">
      <alignment horizontal="center" vertical="center" textRotation="90"/>
    </xf>
    <xf numFmtId="0" fontId="19" fillId="0" borderId="117" xfId="0" applyFont="1" applyBorder="1" applyAlignment="1">
      <alignment horizontal="center" vertical="center" textRotation="90"/>
    </xf>
    <xf numFmtId="0" fontId="6" fillId="0" borderId="107" xfId="0" applyFont="1" applyBorder="1" applyAlignment="1">
      <alignment vertical="center" textRotation="90"/>
    </xf>
    <xf numFmtId="0" fontId="6" fillId="0" borderId="85" xfId="0" applyFont="1" applyBorder="1" applyAlignment="1">
      <alignment vertical="center" textRotation="90"/>
    </xf>
    <xf numFmtId="0" fontId="6" fillId="0" borderId="82" xfId="0" applyFont="1" applyBorder="1" applyAlignment="1">
      <alignment vertical="center" textRotation="90"/>
    </xf>
    <xf numFmtId="0" fontId="6" fillId="0" borderId="86" xfId="0" applyFont="1" applyBorder="1" applyAlignment="1">
      <alignment horizontal="center" vertical="center" textRotation="90"/>
    </xf>
    <xf numFmtId="0" fontId="6" fillId="0" borderId="86" xfId="0" applyFont="1" applyBorder="1" applyAlignment="1">
      <alignment vertical="center" textRotation="90"/>
    </xf>
    <xf numFmtId="0" fontId="6" fillId="0" borderId="84" xfId="0" applyFont="1" applyBorder="1" applyAlignment="1">
      <alignment horizontal="center" vertical="center" textRotation="90"/>
    </xf>
    <xf numFmtId="0" fontId="6" fillId="0" borderId="95" xfId="0" applyFont="1" applyBorder="1" applyAlignment="1">
      <alignment vertical="center" textRotation="90"/>
    </xf>
    <xf numFmtId="0" fontId="6" fillId="0" borderId="147" xfId="0" applyFont="1" applyBorder="1" applyAlignment="1">
      <alignment vertical="center" textRotation="90"/>
    </xf>
    <xf numFmtId="0" fontId="6" fillId="0" borderId="81" xfId="0" applyFont="1" applyBorder="1" applyAlignment="1">
      <alignment horizontal="center" vertical="center" textRotation="90"/>
    </xf>
    <xf numFmtId="0" fontId="19" fillId="0" borderId="113" xfId="0" applyFont="1" applyBorder="1" applyAlignment="1">
      <alignment horizontal="center" vertical="center" textRotation="90"/>
    </xf>
    <xf numFmtId="0" fontId="6" fillId="0" borderId="103" xfId="0" applyFont="1" applyBorder="1" applyAlignment="1">
      <alignment vertical="center" textRotation="90"/>
    </xf>
    <xf numFmtId="0" fontId="6" fillId="0" borderId="75" xfId="0" applyFont="1" applyBorder="1" applyAlignment="1">
      <alignment vertical="center" textRotation="90"/>
    </xf>
    <xf numFmtId="0" fontId="6" fillId="0" borderId="65" xfId="0" applyFont="1" applyBorder="1" applyAlignment="1">
      <alignment vertical="center" textRotation="90"/>
    </xf>
    <xf numFmtId="0" fontId="6" fillId="0" borderId="69" xfId="0" applyFont="1" applyBorder="1" applyAlignment="1">
      <alignment horizontal="center" vertical="center" textRotation="90"/>
    </xf>
    <xf numFmtId="0" fontId="6" fillId="0" borderId="69" xfId="0" applyFont="1" applyBorder="1" applyAlignment="1">
      <alignment vertical="center" textRotation="90"/>
    </xf>
    <xf numFmtId="0" fontId="6" fillId="0" borderId="70" xfId="0" applyFont="1" applyBorder="1" applyAlignment="1">
      <alignment horizontal="center" vertical="center" textRotation="90"/>
    </xf>
    <xf numFmtId="0" fontId="6" fillId="0" borderId="90" xfId="0" applyFont="1" applyBorder="1" applyAlignment="1">
      <alignment vertical="center" textRotation="90"/>
    </xf>
    <xf numFmtId="0" fontId="6" fillId="0" borderId="66" xfId="0" applyFont="1" applyBorder="1" applyAlignment="1">
      <alignment vertical="center" textRotation="90"/>
    </xf>
    <xf numFmtId="0" fontId="6" fillId="0" borderId="67" xfId="0" applyFont="1" applyBorder="1" applyAlignment="1">
      <alignment horizontal="center" vertical="center" textRotation="90"/>
    </xf>
    <xf numFmtId="0" fontId="6" fillId="0" borderId="95" xfId="0" applyFont="1" applyBorder="1" applyAlignment="1">
      <alignment horizontal="center" vertical="center" textRotation="90"/>
    </xf>
    <xf numFmtId="0" fontId="6" fillId="0" borderId="147" xfId="0" applyFont="1" applyBorder="1" applyAlignment="1">
      <alignment horizontal="center" vertical="center" textRotation="90"/>
    </xf>
    <xf numFmtId="0" fontId="6" fillId="0" borderId="90" xfId="0" applyFont="1" applyBorder="1" applyAlignment="1">
      <alignment horizontal="center" vertical="center" textRotation="90"/>
    </xf>
    <xf numFmtId="0" fontId="6" fillId="0" borderId="66" xfId="0" applyFont="1" applyBorder="1" applyAlignment="1">
      <alignment horizontal="center" vertical="center" textRotation="90"/>
    </xf>
    <xf numFmtId="0" fontId="19" fillId="0" borderId="16" xfId="0" applyFont="1" applyBorder="1" applyAlignment="1">
      <alignment horizontal="center" vertical="center" textRotation="90"/>
    </xf>
    <xf numFmtId="0" fontId="19" fillId="0" borderId="7" xfId="0" applyFont="1" applyBorder="1" applyAlignment="1">
      <alignment horizontal="center" vertical="center" textRotation="90"/>
    </xf>
    <xf numFmtId="0" fontId="19" fillId="0" borderId="17" xfId="0" applyFont="1" applyBorder="1" applyAlignment="1">
      <alignment horizontal="center" vertical="center" textRotation="90"/>
    </xf>
    <xf numFmtId="0" fontId="6" fillId="0" borderId="108" xfId="0" applyFont="1" applyBorder="1" applyAlignment="1">
      <alignment horizontal="center" vertical="center" textRotation="90"/>
    </xf>
    <xf numFmtId="0" fontId="6" fillId="0" borderId="51" xfId="0" applyFont="1" applyBorder="1" applyAlignment="1">
      <alignment horizontal="center" vertical="center" textRotation="90"/>
    </xf>
    <xf numFmtId="0" fontId="6" fillId="0" borderId="36" xfId="0" applyFont="1" applyBorder="1" applyAlignment="1">
      <alignment horizontal="center" vertical="center" textRotation="90"/>
    </xf>
    <xf numFmtId="0" fontId="6" fillId="0" borderId="47" xfId="0" applyFont="1" applyBorder="1" applyAlignment="1">
      <alignment horizontal="center" vertical="center" textRotation="90"/>
    </xf>
    <xf numFmtId="0" fontId="6" fillId="0" borderId="96" xfId="0" applyFont="1" applyBorder="1" applyAlignment="1">
      <alignment horizontal="center" vertical="center" textRotation="90"/>
    </xf>
    <xf numFmtId="0" fontId="6" fillId="0" borderId="149" xfId="0" applyFont="1" applyBorder="1" applyAlignment="1">
      <alignment horizontal="center" vertical="center" textRotation="90"/>
    </xf>
    <xf numFmtId="0" fontId="6" fillId="0" borderId="16" xfId="0" applyFont="1" applyBorder="1" applyAlignment="1">
      <alignment horizontal="center" vertical="center" textRotation="90"/>
    </xf>
    <xf numFmtId="0" fontId="19" fillId="0" borderId="10" xfId="0" applyFont="1" applyBorder="1" applyAlignment="1">
      <alignment horizontal="center" vertical="center" textRotation="90"/>
    </xf>
    <xf numFmtId="0" fontId="19" fillId="0" borderId="9" xfId="0" applyFont="1" applyBorder="1" applyAlignment="1">
      <alignment horizontal="center" vertical="center" textRotation="90"/>
    </xf>
    <xf numFmtId="0" fontId="19" fillId="0" borderId="71" xfId="0" applyFont="1" applyBorder="1" applyAlignment="1">
      <alignment horizontal="center" vertical="center" textRotation="90"/>
    </xf>
    <xf numFmtId="0" fontId="19" fillId="0" borderId="5" xfId="0" applyFont="1" applyBorder="1" applyAlignment="1">
      <alignment horizontal="center" vertical="center" textRotation="90"/>
    </xf>
    <xf numFmtId="0" fontId="19" fillId="0" borderId="72" xfId="0" applyFont="1" applyBorder="1" applyAlignment="1">
      <alignment horizontal="center" vertical="center" textRotation="90"/>
    </xf>
    <xf numFmtId="0" fontId="19" fillId="0" borderId="25" xfId="0" applyFont="1" applyBorder="1" applyAlignment="1">
      <alignment horizontal="center" vertical="center" textRotation="90"/>
    </xf>
    <xf numFmtId="0" fontId="19" fillId="0" borderId="26" xfId="0" applyFont="1" applyBorder="1" applyAlignment="1">
      <alignment horizontal="center" vertical="center" textRotation="90"/>
    </xf>
    <xf numFmtId="0" fontId="6" fillId="0" borderId="83" xfId="0" applyFont="1" applyBorder="1" applyAlignment="1">
      <alignment horizontal="center" vertical="center" textRotation="90"/>
    </xf>
    <xf numFmtId="0" fontId="6" fillId="0" borderId="68" xfId="0" applyFont="1" applyBorder="1" applyAlignment="1">
      <alignment horizontal="center" vertical="center" textRotation="90"/>
    </xf>
    <xf numFmtId="0" fontId="17" fillId="0" borderId="65" xfId="0" applyFont="1" applyBorder="1" applyAlignment="1">
      <alignment vertical="center" textRotation="90"/>
    </xf>
    <xf numFmtId="0" fontId="19" fillId="0" borderId="6" xfId="0" applyFont="1" applyBorder="1" applyAlignment="1">
      <alignment horizontal="center" vertical="center" textRotation="90"/>
    </xf>
    <xf numFmtId="0" fontId="19" fillId="0" borderId="4" xfId="0" applyFont="1" applyBorder="1" applyAlignment="1">
      <alignment horizontal="center" vertical="center" textRotation="90"/>
    </xf>
    <xf numFmtId="0" fontId="19" fillId="0" borderId="39" xfId="0" applyFont="1" applyBorder="1" applyAlignment="1">
      <alignment horizontal="center" vertical="center" textRotation="90"/>
    </xf>
    <xf numFmtId="0" fontId="6" fillId="0" borderId="12" xfId="0" applyFont="1" applyBorder="1" applyAlignment="1">
      <alignment horizontal="center" vertical="center" textRotation="90"/>
    </xf>
    <xf numFmtId="0" fontId="6" fillId="0" borderId="120" xfId="0" applyFont="1" applyBorder="1" applyAlignment="1">
      <alignment horizontal="center" vertical="center" textRotation="90"/>
    </xf>
    <xf numFmtId="0" fontId="19" fillId="0" borderId="2" xfId="0" applyFont="1" applyBorder="1" applyAlignment="1">
      <alignment horizontal="center" vertical="center" textRotation="90"/>
    </xf>
    <xf numFmtId="0" fontId="19" fillId="0" borderId="1" xfId="0" applyFont="1" applyBorder="1" applyAlignment="1">
      <alignment horizontal="center" vertical="center" textRotation="90"/>
    </xf>
    <xf numFmtId="0" fontId="19" fillId="0" borderId="3" xfId="0" applyFont="1" applyBorder="1" applyAlignment="1">
      <alignment horizontal="center" vertical="center" textRotation="90"/>
    </xf>
    <xf numFmtId="0" fontId="12" fillId="0" borderId="128" xfId="0" applyFont="1" applyBorder="1" applyAlignment="1">
      <alignment horizontal="center" vertical="center"/>
    </xf>
    <xf numFmtId="0" fontId="6" fillId="0" borderId="11" xfId="0" applyFont="1" applyBorder="1" applyAlignment="1">
      <alignment horizontal="center" vertical="center" textRotation="90"/>
    </xf>
    <xf numFmtId="0" fontId="6" fillId="0" borderId="1" xfId="0" applyFont="1" applyBorder="1" applyAlignment="1">
      <alignment horizontal="center" vertical="center" textRotation="90"/>
    </xf>
    <xf numFmtId="0" fontId="19" fillId="0" borderId="28" xfId="0" applyFont="1" applyBorder="1" applyAlignment="1">
      <alignment horizontal="center" vertical="center" textRotation="90"/>
    </xf>
    <xf numFmtId="0" fontId="19" fillId="0" borderId="30" xfId="0" applyFont="1" applyBorder="1" applyAlignment="1">
      <alignment horizontal="center" vertical="center" textRotation="90"/>
    </xf>
    <xf numFmtId="0" fontId="6" fillId="0" borderId="29" xfId="0" applyFont="1" applyBorder="1" applyAlignment="1">
      <alignment horizontal="center" vertical="center" textRotation="90"/>
    </xf>
    <xf numFmtId="0" fontId="12" fillId="0" borderId="70" xfId="0" applyFont="1" applyBorder="1" applyAlignment="1">
      <alignment vertical="center"/>
    </xf>
    <xf numFmtId="0" fontId="6" fillId="0" borderId="10" xfId="0" applyFont="1" applyBorder="1" applyAlignment="1">
      <alignment horizontal="center" vertical="center" textRotation="90"/>
    </xf>
    <xf numFmtId="0" fontId="6" fillId="0" borderId="35" xfId="0" applyFont="1" applyBorder="1" applyAlignment="1">
      <alignment horizontal="center" vertical="center" textRotation="90"/>
    </xf>
    <xf numFmtId="0" fontId="6" fillId="0" borderId="112" xfId="0" applyFont="1" applyBorder="1" applyAlignment="1">
      <alignment horizontal="center" vertical="center" textRotation="90"/>
    </xf>
    <xf numFmtId="0" fontId="6" fillId="0" borderId="102" xfId="0" applyFont="1" applyBorder="1" applyAlignment="1">
      <alignment vertical="center" textRotation="90"/>
    </xf>
    <xf numFmtId="0" fontId="6" fillId="0" borderId="52" xfId="0" applyFont="1" applyBorder="1" applyAlignment="1">
      <alignment vertical="center" textRotation="90"/>
    </xf>
    <xf numFmtId="0" fontId="6" fillId="0" borderId="8" xfId="0" applyFont="1" applyBorder="1" applyAlignment="1">
      <alignment vertical="center" textRotation="90"/>
    </xf>
    <xf numFmtId="0" fontId="6" fillId="0" borderId="35" xfId="0" applyFont="1" applyBorder="1" applyAlignment="1">
      <alignment vertical="center" textRotation="90"/>
    </xf>
    <xf numFmtId="0" fontId="6" fillId="0" borderId="34" xfId="0" applyFont="1" applyBorder="1" applyAlignment="1">
      <alignment horizontal="center" vertical="center" textRotation="90"/>
    </xf>
    <xf numFmtId="0" fontId="6" fillId="0" borderId="89" xfId="0" applyFont="1" applyBorder="1" applyAlignment="1">
      <alignment vertical="center" textRotation="90"/>
    </xf>
    <xf numFmtId="0" fontId="6" fillId="0" borderId="145" xfId="0" applyFont="1" applyBorder="1" applyAlignment="1">
      <alignment vertical="center" textRotation="90"/>
    </xf>
    <xf numFmtId="0" fontId="9" fillId="0" borderId="38" xfId="0" applyFont="1" applyBorder="1" applyAlignment="1">
      <alignment horizontal="center" vertical="center" wrapText="1"/>
    </xf>
    <xf numFmtId="0" fontId="6" fillId="0" borderId="108" xfId="0" applyFont="1" applyBorder="1" applyAlignment="1">
      <alignment vertical="center" textRotation="90"/>
    </xf>
    <xf numFmtId="0" fontId="6" fillId="0" borderId="51" xfId="0" applyFont="1" applyBorder="1" applyAlignment="1">
      <alignment vertical="center" textRotation="90"/>
    </xf>
    <xf numFmtId="0" fontId="6" fillId="0" borderId="7" xfId="0" applyFont="1" applyBorder="1" applyAlignment="1">
      <alignment vertical="center" textRotation="90"/>
    </xf>
    <xf numFmtId="0" fontId="6" fillId="0" borderId="36" xfId="0" applyFont="1" applyBorder="1" applyAlignment="1">
      <alignment vertical="center" textRotation="90"/>
    </xf>
    <xf numFmtId="0" fontId="6" fillId="0" borderId="96" xfId="0" applyFont="1" applyBorder="1" applyAlignment="1">
      <alignment vertical="center" textRotation="90"/>
    </xf>
    <xf numFmtId="0" fontId="6" fillId="0" borderId="149" xfId="0" applyFont="1" applyBorder="1" applyAlignment="1">
      <alignment vertical="center" textRotation="90"/>
    </xf>
    <xf numFmtId="0" fontId="7" fillId="0" borderId="112" xfId="0" applyFont="1" applyBorder="1" applyAlignment="1">
      <alignment horizontal="center" vertical="center" textRotation="90"/>
    </xf>
    <xf numFmtId="0" fontId="13" fillId="0" borderId="78" xfId="0" applyFont="1" applyBorder="1" applyAlignment="1">
      <alignment horizontal="center" vertical="center" textRotation="90"/>
    </xf>
    <xf numFmtId="0" fontId="7" fillId="0" borderId="118" xfId="0" applyFont="1" applyBorder="1" applyAlignment="1">
      <alignment horizontal="center" vertical="center" textRotation="90"/>
    </xf>
    <xf numFmtId="0" fontId="6" fillId="0" borderId="81" xfId="0" applyFont="1" applyBorder="1" applyAlignment="1">
      <alignment vertical="center" textRotation="90"/>
    </xf>
    <xf numFmtId="0" fontId="6" fillId="0" borderId="117" xfId="0" applyFont="1" applyBorder="1" applyAlignment="1">
      <alignment vertical="center" textRotation="90"/>
    </xf>
    <xf numFmtId="0" fontId="6" fillId="0" borderId="67" xfId="0" applyFont="1" applyBorder="1" applyAlignment="1">
      <alignment vertical="center" textRotation="90"/>
    </xf>
    <xf numFmtId="0" fontId="6" fillId="0" borderId="113" xfId="0" applyFont="1" applyBorder="1" applyAlignment="1">
      <alignment vertical="center" textRotation="90"/>
    </xf>
    <xf numFmtId="0" fontId="6" fillId="0" borderId="117" xfId="0" applyFont="1" applyBorder="1" applyAlignment="1">
      <alignment horizontal="center" vertical="center" textRotation="90"/>
    </xf>
    <xf numFmtId="0" fontId="6" fillId="0" borderId="113" xfId="0" applyFont="1" applyBorder="1" applyAlignment="1">
      <alignment horizontal="center" vertical="center" textRotation="90"/>
    </xf>
    <xf numFmtId="0" fontId="6" fillId="0" borderId="71" xfId="0" applyFont="1" applyBorder="1" applyAlignment="1">
      <alignment horizontal="center" vertical="center" textRotation="90"/>
    </xf>
    <xf numFmtId="0" fontId="6" fillId="0" borderId="5" xfId="0" applyFont="1" applyBorder="1" applyAlignment="1">
      <alignment horizontal="center" vertical="center" textRotation="90"/>
    </xf>
    <xf numFmtId="0" fontId="6" fillId="0" borderId="73" xfId="0" applyFont="1" applyBorder="1" applyAlignment="1">
      <alignment horizontal="center" vertical="center" textRotation="90"/>
    </xf>
    <xf numFmtId="0" fontId="6" fillId="0" borderId="121" xfId="0" applyFont="1" applyBorder="1" applyAlignment="1">
      <alignment horizontal="center" vertical="center" textRotation="90"/>
    </xf>
    <xf numFmtId="0" fontId="6" fillId="0" borderId="5" xfId="0" applyFont="1" applyBorder="1" applyAlignment="1">
      <alignment vertical="center" textRotation="90"/>
    </xf>
    <xf numFmtId="0" fontId="6" fillId="0" borderId="104" xfId="0" applyFont="1" applyBorder="1" applyAlignment="1">
      <alignment vertical="center" textRotation="90"/>
    </xf>
    <xf numFmtId="0" fontId="6" fillId="0" borderId="50" xfId="0" applyFont="1" applyBorder="1" applyAlignment="1">
      <alignment vertical="center" textRotation="90"/>
    </xf>
    <xf numFmtId="0" fontId="6" fillId="0" borderId="4" xfId="0" applyFont="1" applyBorder="1" applyAlignment="1">
      <alignment vertical="center" textRotation="90"/>
    </xf>
    <xf numFmtId="0" fontId="13" fillId="2" borderId="0" xfId="0" applyFont="1" applyFill="1" applyAlignment="1">
      <alignment vertical="center" textRotation="90"/>
    </xf>
    <xf numFmtId="0" fontId="6" fillId="0" borderId="6" xfId="0" applyFont="1" applyBorder="1" applyAlignment="1">
      <alignment horizontal="center" vertical="center" textRotation="90"/>
    </xf>
    <xf numFmtId="0" fontId="6" fillId="0" borderId="4" xfId="0" applyFont="1" applyBorder="1" applyAlignment="1">
      <alignment horizontal="center" vertical="center" textRotation="90"/>
    </xf>
    <xf numFmtId="0" fontId="6" fillId="0" borderId="114" xfId="0" applyFont="1" applyBorder="1" applyAlignment="1">
      <alignment horizontal="center" vertical="center" textRotation="90"/>
    </xf>
    <xf numFmtId="0" fontId="6" fillId="0" borderId="39" xfId="0" applyFont="1" applyBorder="1" applyAlignment="1">
      <alignment vertical="center" textRotation="90"/>
    </xf>
    <xf numFmtId="0" fontId="6" fillId="0" borderId="11" xfId="0" applyFont="1" applyBorder="1" applyAlignment="1">
      <alignment vertical="center" textRotation="90"/>
    </xf>
    <xf numFmtId="0" fontId="6" fillId="0" borderId="119" xfId="0" applyFont="1" applyBorder="1" applyAlignment="1">
      <alignment horizontal="center" vertical="center" textRotation="90"/>
    </xf>
    <xf numFmtId="0" fontId="6" fillId="0" borderId="17" xfId="0" applyFont="1" applyBorder="1" applyAlignment="1">
      <alignment vertical="center" textRotation="90"/>
    </xf>
    <xf numFmtId="0" fontId="12" fillId="0" borderId="108" xfId="0" applyFont="1" applyBorder="1" applyAlignment="1">
      <alignment vertical="center"/>
    </xf>
    <xf numFmtId="0" fontId="7" fillId="0" borderId="51" xfId="0" applyFont="1" applyBorder="1" applyAlignment="1">
      <alignment horizontal="center" vertical="center"/>
    </xf>
    <xf numFmtId="0" fontId="12" fillId="0" borderId="51" xfId="0" applyFont="1" applyBorder="1" applyAlignment="1">
      <alignment horizontal="center" vertical="center"/>
    </xf>
    <xf numFmtId="0" fontId="6" fillId="0" borderId="9" xfId="0" applyFont="1" applyBorder="1" applyAlignment="1">
      <alignment vertical="center" textRotation="90"/>
    </xf>
    <xf numFmtId="0" fontId="6" fillId="0" borderId="48" xfId="0" applyFont="1" applyBorder="1" applyAlignment="1">
      <alignment horizontal="center" vertical="center" textRotation="90"/>
    </xf>
    <xf numFmtId="0" fontId="6" fillId="0" borderId="91" xfId="0" applyFont="1" applyBorder="1" applyAlignment="1">
      <alignment horizontal="center" vertical="center" textRotation="90"/>
    </xf>
    <xf numFmtId="0" fontId="6" fillId="0" borderId="72" xfId="0" applyFont="1" applyBorder="1" applyAlignment="1">
      <alignment vertical="center" textRotation="90"/>
    </xf>
    <xf numFmtId="0" fontId="6" fillId="0" borderId="110" xfId="0" applyFont="1" applyBorder="1" applyAlignment="1">
      <alignment vertical="center" textRotation="90"/>
    </xf>
    <xf numFmtId="0" fontId="6" fillId="0" borderId="46" xfId="0" applyFont="1" applyBorder="1" applyAlignment="1">
      <alignment vertical="center" textRotation="90"/>
    </xf>
    <xf numFmtId="0" fontId="6" fillId="0" borderId="26" xfId="0" applyFont="1" applyBorder="1" applyAlignment="1">
      <alignment vertical="center" textRotation="90"/>
    </xf>
    <xf numFmtId="0" fontId="6" fillId="0" borderId="27" xfId="0" applyFont="1" applyBorder="1" applyAlignment="1">
      <alignment horizontal="center" vertical="center" textRotation="90"/>
    </xf>
    <xf numFmtId="0" fontId="6" fillId="0" borderId="27" xfId="0" applyFont="1" applyBorder="1" applyAlignment="1">
      <alignment vertical="center" textRotation="90"/>
    </xf>
    <xf numFmtId="0" fontId="6" fillId="0" borderId="40" xfId="0" applyFont="1" applyBorder="1" applyAlignment="1">
      <alignment horizontal="center" vertical="center" textRotation="90"/>
    </xf>
    <xf numFmtId="0" fontId="6" fillId="0" borderId="88" xfId="0" applyFont="1" applyBorder="1" applyAlignment="1">
      <alignment horizontal="center" vertical="center" textRotation="90"/>
    </xf>
    <xf numFmtId="0" fontId="12" fillId="0" borderId="36" xfId="0" applyFont="1" applyBorder="1" applyAlignment="1">
      <alignment horizontal="center" vertical="center"/>
    </xf>
    <xf numFmtId="0" fontId="12" fillId="0" borderId="119" xfId="0" applyFont="1" applyBorder="1" applyAlignment="1">
      <alignment horizontal="center" vertical="center"/>
    </xf>
    <xf numFmtId="0" fontId="12" fillId="0" borderId="47" xfId="0" applyFont="1" applyBorder="1" applyAlignment="1">
      <alignment vertical="center"/>
    </xf>
    <xf numFmtId="0" fontId="7" fillId="0" borderId="7" xfId="0" applyFont="1" applyBorder="1" applyAlignment="1">
      <alignment horizontal="center" vertical="center"/>
    </xf>
    <xf numFmtId="0" fontId="17" fillId="0" borderId="36" xfId="0" applyFont="1" applyBorder="1" applyAlignment="1">
      <alignment vertical="center" textRotation="90"/>
    </xf>
    <xf numFmtId="0" fontId="6" fillId="0" borderId="1" xfId="0" applyFont="1" applyBorder="1" applyAlignment="1">
      <alignment vertical="center" textRotation="90"/>
    </xf>
    <xf numFmtId="0" fontId="18" fillId="0" borderId="1" xfId="0" applyFont="1" applyBorder="1" applyAlignment="1">
      <alignment vertical="center" textRotation="90"/>
    </xf>
    <xf numFmtId="0" fontId="6" fillId="0" borderId="12" xfId="0" applyFont="1" applyBorder="1" applyAlignment="1">
      <alignment vertical="center" textRotation="90"/>
    </xf>
    <xf numFmtId="0" fontId="7" fillId="0" borderId="65" xfId="0" applyFont="1" applyBorder="1" applyAlignment="1">
      <alignment horizontal="center" vertical="center"/>
    </xf>
    <xf numFmtId="0" fontId="12" fillId="0" borderId="75" xfId="0" applyFont="1" applyBorder="1" applyAlignment="1">
      <alignment horizontal="center" vertical="center"/>
    </xf>
    <xf numFmtId="0" fontId="17" fillId="0" borderId="69" xfId="0" applyFont="1" applyBorder="1" applyAlignment="1">
      <alignment vertical="center" textRotation="90"/>
    </xf>
    <xf numFmtId="0" fontId="6" fillId="0" borderId="17" xfId="0" applyFont="1" applyBorder="1" applyAlignment="1">
      <alignment horizontal="center" vertical="center" textRotation="90"/>
    </xf>
    <xf numFmtId="0" fontId="12" fillId="0" borderId="16" xfId="0" applyFont="1" applyBorder="1" applyAlignment="1">
      <alignment horizontal="center" vertical="center" textRotation="90"/>
    </xf>
    <xf numFmtId="0" fontId="12" fillId="0" borderId="96" xfId="0" applyFont="1" applyBorder="1" applyAlignment="1">
      <alignment horizontal="center" vertical="center" textRotation="90"/>
    </xf>
    <xf numFmtId="0" fontId="12" fillId="0" borderId="51" xfId="0" applyFont="1" applyBorder="1" applyAlignment="1">
      <alignment horizontal="center" vertical="center" textRotation="90"/>
    </xf>
    <xf numFmtId="0" fontId="14" fillId="0" borderId="0" xfId="0" applyFont="1"/>
    <xf numFmtId="0" fontId="14" fillId="0" borderId="43" xfId="0" applyFont="1" applyBorder="1" applyAlignment="1">
      <alignment horizontal="center" vertical="center"/>
    </xf>
    <xf numFmtId="9" fontId="14" fillId="0" borderId="43" xfId="0" applyNumberFormat="1" applyFont="1" applyBorder="1" applyAlignment="1">
      <alignment horizontal="center" vertical="center"/>
    </xf>
    <xf numFmtId="9" fontId="14" fillId="0" borderId="44" xfId="0" applyNumberFormat="1" applyFont="1" applyBorder="1" applyAlignment="1">
      <alignment horizontal="center" vertical="center"/>
    </xf>
    <xf numFmtId="0" fontId="3" fillId="0" borderId="43" xfId="0" applyFont="1" applyBorder="1" applyAlignment="1">
      <alignment horizontal="center" vertical="center"/>
    </xf>
    <xf numFmtId="0" fontId="3" fillId="0" borderId="0" xfId="0" applyFont="1"/>
    <xf numFmtId="9" fontId="14" fillId="0" borderId="129" xfId="0" applyNumberFormat="1" applyFont="1" applyBorder="1" applyAlignment="1">
      <alignment horizontal="center" vertical="center"/>
    </xf>
    <xf numFmtId="9" fontId="14" fillId="0" borderId="45" xfId="0" applyNumberFormat="1" applyFont="1" applyBorder="1" applyAlignment="1">
      <alignment horizontal="center" vertical="center"/>
    </xf>
    <xf numFmtId="9" fontId="14" fillId="0" borderId="58"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45" xfId="0" applyFont="1" applyBorder="1" applyAlignment="1">
      <alignment horizontal="center" vertical="center"/>
    </xf>
    <xf numFmtId="0" fontId="3" fillId="0" borderId="43"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14" fillId="0" borderId="58" xfId="0" applyFont="1" applyBorder="1" applyAlignment="1">
      <alignment horizontal="center" vertical="center"/>
    </xf>
    <xf numFmtId="0" fontId="17" fillId="8" borderId="90" xfId="0" applyFont="1" applyFill="1" applyBorder="1" applyAlignment="1">
      <alignment vertical="center" textRotation="90"/>
    </xf>
    <xf numFmtId="0" fontId="6" fillId="0" borderId="83" xfId="0" applyFont="1" applyBorder="1" applyAlignment="1">
      <alignment vertical="center" textRotation="90"/>
    </xf>
    <xf numFmtId="0" fontId="12" fillId="4" borderId="29" xfId="0" applyFont="1" applyFill="1" applyBorder="1" applyAlignment="1">
      <alignment horizontal="center" vertical="center" textRotation="90"/>
    </xf>
    <xf numFmtId="0" fontId="17" fillId="8" borderId="96" xfId="0" applyFont="1" applyFill="1" applyBorder="1" applyAlignment="1">
      <alignment vertical="center" textRotation="90"/>
    </xf>
    <xf numFmtId="0" fontId="12" fillId="8" borderId="71" xfId="0" applyFont="1" applyFill="1" applyBorder="1" applyAlignment="1">
      <alignment vertical="center"/>
    </xf>
    <xf numFmtId="0" fontId="12" fillId="8" borderId="87" xfId="0" applyFont="1" applyFill="1" applyBorder="1" applyAlignment="1">
      <alignment vertical="center"/>
    </xf>
    <xf numFmtId="0" fontId="12" fillId="8" borderId="151" xfId="0" applyFont="1" applyFill="1" applyBorder="1" applyAlignment="1">
      <alignment vertical="center"/>
    </xf>
    <xf numFmtId="0" fontId="12" fillId="8" borderId="5" xfId="0" applyFont="1" applyFill="1" applyBorder="1" applyAlignment="1">
      <alignment vertical="center"/>
    </xf>
    <xf numFmtId="0" fontId="12" fillId="8" borderId="93" xfId="0" applyFont="1" applyFill="1" applyBorder="1" applyAlignment="1">
      <alignment horizontal="center" vertical="center" textRotation="90"/>
    </xf>
    <xf numFmtId="0" fontId="12" fillId="8" borderId="7" xfId="0" applyFont="1" applyFill="1" applyBorder="1" applyAlignment="1">
      <alignment vertical="center"/>
    </xf>
    <xf numFmtId="0" fontId="12" fillId="8" borderId="96" xfId="0" applyFont="1" applyFill="1" applyBorder="1" applyAlignment="1">
      <alignment horizontal="center" vertical="center" textRotation="90"/>
    </xf>
    <xf numFmtId="0" fontId="12" fillId="0" borderId="17" xfId="0" applyFont="1" applyFill="1" applyBorder="1" applyAlignment="1">
      <alignment horizontal="center" vertical="center" textRotation="90"/>
    </xf>
    <xf numFmtId="0" fontId="14" fillId="0" borderId="0" xfId="0" applyFont="1" applyBorder="1"/>
    <xf numFmtId="0" fontId="15" fillId="0" borderId="59" xfId="0" applyFont="1" applyBorder="1" applyAlignment="1">
      <alignment horizontal="center" vertical="center" wrapText="1"/>
    </xf>
    <xf numFmtId="9" fontId="14" fillId="0" borderId="59" xfId="0" applyNumberFormat="1" applyFont="1" applyBorder="1" applyAlignment="1">
      <alignment horizontal="center" vertical="center"/>
    </xf>
    <xf numFmtId="9" fontId="14" fillId="0" borderId="61" xfId="0" applyNumberFormat="1" applyFont="1" applyBorder="1" applyAlignment="1">
      <alignment horizontal="center" vertical="center"/>
    </xf>
    <xf numFmtId="9" fontId="14" fillId="0" borderId="123" xfId="0" applyNumberFormat="1" applyFont="1" applyBorder="1" applyAlignment="1">
      <alignment horizontal="center" vertical="center"/>
    </xf>
    <xf numFmtId="0" fontId="15" fillId="0" borderId="57" xfId="0" applyFont="1" applyBorder="1" applyAlignment="1">
      <alignment horizontal="center" vertical="center" wrapText="1"/>
    </xf>
    <xf numFmtId="9" fontId="14" fillId="0" borderId="57" xfId="0" applyNumberFormat="1" applyFont="1" applyBorder="1" applyAlignment="1">
      <alignment horizontal="center" vertical="center"/>
    </xf>
    <xf numFmtId="165" fontId="20" fillId="9" borderId="43" xfId="1" applyNumberFormat="1" applyFont="1" applyFill="1" applyBorder="1" applyAlignment="1" applyProtection="1">
      <alignment horizontal="center" vertical="center" wrapText="1"/>
      <protection locked="0"/>
    </xf>
    <xf numFmtId="3" fontId="20" fillId="9" borderId="43" xfId="1" applyNumberFormat="1" applyFont="1" applyFill="1" applyBorder="1" applyAlignment="1" applyProtection="1">
      <alignment horizontal="center" vertical="center" wrapText="1"/>
      <protection locked="0"/>
    </xf>
    <xf numFmtId="0" fontId="15" fillId="0" borderId="152" xfId="0" applyFont="1" applyBorder="1" applyAlignment="1">
      <alignment horizontal="center" vertical="center" wrapText="1"/>
    </xf>
    <xf numFmtId="0" fontId="15" fillId="0" borderId="153" xfId="0" applyFont="1" applyBorder="1" applyAlignment="1">
      <alignment horizontal="center" vertical="center" wrapText="1"/>
    </xf>
    <xf numFmtId="9" fontId="14" fillId="0" borderId="153" xfId="0" applyNumberFormat="1" applyFont="1" applyBorder="1" applyAlignment="1">
      <alignment horizontal="center" vertical="center"/>
    </xf>
    <xf numFmtId="14" fontId="14" fillId="0" borderId="43" xfId="0" applyNumberFormat="1" applyFont="1" applyFill="1" applyBorder="1" applyAlignment="1">
      <alignment horizontal="center" vertical="center" wrapText="1"/>
    </xf>
    <xf numFmtId="49" fontId="33" fillId="0" borderId="43" xfId="1" applyNumberFormat="1" applyFont="1" applyFill="1" applyBorder="1" applyAlignment="1">
      <alignment horizontal="center" vertical="center" wrapText="1"/>
    </xf>
    <xf numFmtId="0" fontId="33" fillId="0" borderId="43" xfId="1" applyFont="1" applyFill="1" applyBorder="1" applyAlignment="1">
      <alignment horizontal="center" vertical="center" wrapText="1"/>
    </xf>
    <xf numFmtId="4" fontId="33" fillId="0" borderId="43" xfId="1" applyNumberFormat="1" applyFont="1" applyFill="1" applyBorder="1" applyAlignment="1">
      <alignment horizontal="center" vertical="center" wrapText="1"/>
    </xf>
    <xf numFmtId="4" fontId="33" fillId="0" borderId="43" xfId="1" applyNumberFormat="1" applyFont="1" applyFill="1" applyBorder="1" applyAlignment="1" applyProtection="1">
      <alignment horizontal="center" vertical="center" wrapText="1"/>
      <protection locked="0"/>
    </xf>
    <xf numFmtId="168" fontId="33" fillId="4" borderId="43" xfId="1" applyNumberFormat="1" applyFont="1" applyFill="1" applyBorder="1" applyAlignment="1">
      <alignment horizontal="center" vertical="center" wrapText="1"/>
    </xf>
    <xf numFmtId="49" fontId="33" fillId="0" borderId="43" xfId="1" applyNumberFormat="1" applyFont="1" applyFill="1" applyBorder="1" applyAlignment="1" applyProtection="1">
      <alignment horizontal="left" vertical="center" wrapText="1"/>
      <protection locked="0"/>
    </xf>
    <xf numFmtId="0" fontId="33" fillId="0" borderId="57" xfId="1" applyFont="1" applyFill="1" applyBorder="1" applyAlignment="1">
      <alignment horizontal="center" vertical="center" wrapText="1"/>
    </xf>
    <xf numFmtId="0" fontId="33" fillId="0" borderId="0" xfId="1" applyFont="1" applyFill="1" applyBorder="1" applyAlignment="1">
      <alignment horizontal="center" vertical="center" wrapText="1"/>
    </xf>
    <xf numFmtId="49" fontId="40" fillId="0" borderId="43" xfId="1" applyNumberFormat="1" applyFont="1" applyFill="1" applyBorder="1" applyAlignment="1" applyProtection="1">
      <alignment horizontal="left" vertical="center" wrapText="1"/>
      <protection locked="0"/>
    </xf>
    <xf numFmtId="0" fontId="40" fillId="0" borderId="0" xfId="1" applyFont="1" applyFill="1" applyBorder="1" applyAlignment="1">
      <alignment horizontal="center" vertical="center" wrapText="1"/>
    </xf>
    <xf numFmtId="49" fontId="33" fillId="7" borderId="43" xfId="1" applyNumberFormat="1" applyFont="1" applyFill="1" applyBorder="1" applyAlignment="1">
      <alignment horizontal="center" vertical="center" wrapText="1"/>
    </xf>
    <xf numFmtId="49" fontId="40" fillId="7" borderId="43" xfId="1" applyNumberFormat="1" applyFont="1" applyFill="1" applyBorder="1" applyAlignment="1" applyProtection="1">
      <alignment horizontal="left" vertical="center" wrapText="1"/>
      <protection locked="0"/>
    </xf>
    <xf numFmtId="0" fontId="40" fillId="7" borderId="57" xfId="1" applyFont="1" applyFill="1" applyBorder="1" applyAlignment="1">
      <alignment vertical="center" wrapText="1"/>
    </xf>
    <xf numFmtId="0" fontId="40" fillId="0" borderId="57" xfId="1" applyFont="1" applyFill="1" applyBorder="1" applyAlignment="1">
      <alignment vertical="center" wrapText="1"/>
    </xf>
    <xf numFmtId="49" fontId="36" fillId="0" borderId="43" xfId="1" applyNumberFormat="1" applyFont="1" applyFill="1" applyBorder="1" applyAlignment="1">
      <alignment horizontal="center" vertical="center" wrapText="1"/>
    </xf>
    <xf numFmtId="0" fontId="42" fillId="0" borderId="43" xfId="1" applyFont="1" applyFill="1" applyBorder="1" applyAlignment="1">
      <alignment horizontal="center" vertical="center" wrapText="1"/>
    </xf>
    <xf numFmtId="49" fontId="42" fillId="0" borderId="43" xfId="1" applyNumberFormat="1" applyFont="1" applyFill="1" applyBorder="1" applyAlignment="1" applyProtection="1">
      <alignment horizontal="left" vertical="center" wrapText="1"/>
      <protection locked="0"/>
    </xf>
    <xf numFmtId="49" fontId="43" fillId="0" borderId="43" xfId="1" applyNumberFormat="1" applyFont="1" applyFill="1" applyBorder="1" applyAlignment="1" applyProtection="1">
      <alignment horizontal="left" vertical="center" wrapText="1"/>
      <protection locked="0"/>
    </xf>
    <xf numFmtId="0" fontId="43" fillId="0" borderId="0" xfId="1" applyFont="1" applyFill="1" applyBorder="1" applyAlignment="1">
      <alignment horizontal="center" vertical="center" wrapText="1"/>
    </xf>
    <xf numFmtId="0" fontId="42" fillId="0" borderId="0" xfId="1" applyFont="1" applyFill="1" applyBorder="1" applyAlignment="1">
      <alignment horizontal="center" vertical="center" wrapText="1"/>
    </xf>
    <xf numFmtId="49" fontId="36" fillId="7" borderId="43" xfId="1" applyNumberFormat="1" applyFont="1" applyFill="1" applyBorder="1" applyAlignment="1">
      <alignment horizontal="center" vertical="center" wrapText="1"/>
    </xf>
    <xf numFmtId="0" fontId="42" fillId="7" borderId="43" xfId="1" applyFont="1" applyFill="1" applyBorder="1" applyAlignment="1">
      <alignment horizontal="center" vertical="center" wrapText="1"/>
    </xf>
    <xf numFmtId="49" fontId="43" fillId="7" borderId="43" xfId="1" applyNumberFormat="1" applyFont="1" applyFill="1" applyBorder="1" applyAlignment="1" applyProtection="1">
      <alignment horizontal="left" vertical="center" wrapText="1"/>
      <protection locked="0"/>
    </xf>
    <xf numFmtId="0" fontId="43" fillId="7" borderId="57" xfId="1" applyFont="1" applyFill="1" applyBorder="1" applyAlignment="1">
      <alignment horizontal="center" vertical="center" wrapText="1"/>
    </xf>
    <xf numFmtId="10" fontId="42" fillId="0" borderId="43" xfId="1" applyNumberFormat="1" applyFont="1" applyFill="1" applyBorder="1" applyAlignment="1">
      <alignment horizontal="center" vertical="center" wrapText="1"/>
    </xf>
    <xf numFmtId="0" fontId="43" fillId="0" borderId="57" xfId="1" applyFont="1" applyFill="1" applyBorder="1" applyAlignment="1">
      <alignment horizontal="center" vertical="center" wrapText="1"/>
    </xf>
    <xf numFmtId="49" fontId="45" fillId="0" borderId="43" xfId="1" applyNumberFormat="1" applyFont="1" applyFill="1" applyBorder="1" applyAlignment="1" applyProtection="1">
      <alignment horizontal="left" vertical="center" wrapText="1"/>
      <protection locked="0"/>
    </xf>
    <xf numFmtId="49" fontId="45" fillId="7" borderId="43" xfId="1" applyNumberFormat="1" applyFont="1" applyFill="1" applyBorder="1" applyAlignment="1" applyProtection="1">
      <alignment horizontal="left" vertical="center" wrapText="1"/>
      <protection locked="0"/>
    </xf>
    <xf numFmtId="0" fontId="43" fillId="7" borderId="0" xfId="1" applyFont="1" applyFill="1" applyBorder="1" applyAlignment="1">
      <alignment horizontal="center" vertical="center" wrapText="1"/>
    </xf>
    <xf numFmtId="49" fontId="38" fillId="0" borderId="43" xfId="1" applyNumberFormat="1" applyFont="1" applyFill="1" applyBorder="1" applyAlignment="1" applyProtection="1">
      <alignment horizontal="left" vertical="center" wrapText="1"/>
      <protection locked="0"/>
    </xf>
    <xf numFmtId="0" fontId="38" fillId="0" borderId="0" xfId="1" applyFont="1" applyFill="1" applyBorder="1" applyAlignment="1">
      <alignment horizontal="center" vertical="center" wrapText="1"/>
    </xf>
    <xf numFmtId="0" fontId="42" fillId="0" borderId="43" xfId="1" applyFont="1" applyBorder="1" applyAlignment="1">
      <alignment horizontal="left" vertical="center"/>
    </xf>
    <xf numFmtId="49" fontId="42" fillId="7" borderId="43" xfId="1" applyNumberFormat="1" applyFont="1" applyFill="1" applyBorder="1" applyAlignment="1" applyProtection="1">
      <alignment horizontal="left" vertical="center" wrapText="1"/>
      <protection locked="0"/>
    </xf>
    <xf numFmtId="0" fontId="42" fillId="7" borderId="57" xfId="1" applyFont="1" applyFill="1" applyBorder="1" applyAlignment="1">
      <alignment horizontal="center" vertical="center" wrapText="1"/>
    </xf>
    <xf numFmtId="49" fontId="33" fillId="0" borderId="58" xfId="1" applyNumberFormat="1" applyFont="1" applyFill="1" applyBorder="1" applyAlignment="1">
      <alignment horizontal="center" vertical="center" wrapText="1"/>
    </xf>
    <xf numFmtId="49" fontId="42" fillId="0" borderId="58" xfId="1" applyNumberFormat="1" applyFont="1" applyFill="1" applyBorder="1" applyAlignment="1" applyProtection="1">
      <alignment horizontal="left" vertical="center" wrapText="1"/>
      <protection locked="0"/>
    </xf>
    <xf numFmtId="0" fontId="42" fillId="0" borderId="57" xfId="1" applyFont="1" applyFill="1" applyBorder="1" applyAlignment="1">
      <alignment horizontal="center" vertical="center" wrapText="1"/>
    </xf>
    <xf numFmtId="0" fontId="42" fillId="9" borderId="43" xfId="1" applyFont="1" applyFill="1" applyBorder="1" applyAlignment="1">
      <alignment horizontal="left" vertical="center" wrapText="1"/>
    </xf>
    <xf numFmtId="1" fontId="42" fillId="9" borderId="43" xfId="1" applyNumberFormat="1" applyFont="1" applyFill="1" applyBorder="1" applyAlignment="1">
      <alignment horizontal="center" vertical="center" wrapText="1"/>
    </xf>
    <xf numFmtId="49" fontId="33" fillId="7" borderId="45" xfId="1" applyNumberFormat="1" applyFont="1" applyFill="1" applyBorder="1" applyAlignment="1">
      <alignment horizontal="center" vertical="center" wrapText="1"/>
    </xf>
    <xf numFmtId="49" fontId="43" fillId="7" borderId="45" xfId="1" applyNumberFormat="1" applyFont="1" applyFill="1" applyBorder="1" applyAlignment="1" applyProtection="1">
      <alignment horizontal="left" vertical="center" wrapText="1"/>
      <protection locked="0"/>
    </xf>
    <xf numFmtId="49" fontId="42" fillId="0" borderId="43" xfId="1" applyNumberFormat="1" applyFont="1" applyFill="1" applyBorder="1" applyAlignment="1" applyProtection="1">
      <alignment horizontal="left" vertical="top" wrapText="1"/>
      <protection locked="0"/>
    </xf>
    <xf numFmtId="10" fontId="43" fillId="0" borderId="57" xfId="1" applyNumberFormat="1" applyFont="1" applyFill="1" applyBorder="1" applyAlignment="1">
      <alignment horizontal="center" vertical="center" wrapText="1"/>
    </xf>
    <xf numFmtId="0" fontId="42" fillId="0" borderId="43" xfId="1" applyFont="1" applyFill="1" applyBorder="1" applyAlignment="1">
      <alignment horizontal="justify" vertical="center"/>
    </xf>
    <xf numFmtId="0" fontId="42" fillId="0" borderId="43" xfId="1" applyFont="1" applyFill="1" applyBorder="1" applyAlignment="1">
      <alignment horizontal="center" vertical="center"/>
    </xf>
    <xf numFmtId="0" fontId="42" fillId="0" borderId="44" xfId="1" applyFont="1" applyFill="1" applyBorder="1" applyAlignment="1">
      <alignment horizontal="left" vertical="center"/>
    </xf>
    <xf numFmtId="0" fontId="43" fillId="0" borderId="43" xfId="1" applyFont="1" applyFill="1" applyBorder="1" applyAlignment="1">
      <alignment horizontal="center" vertical="center" wrapText="1"/>
    </xf>
    <xf numFmtId="0" fontId="43" fillId="7" borderId="43" xfId="1" applyFont="1" applyFill="1" applyBorder="1" applyAlignment="1">
      <alignment horizontal="center" vertical="center" wrapText="1"/>
    </xf>
    <xf numFmtId="49" fontId="48" fillId="0" borderId="43" xfId="1" applyNumberFormat="1" applyFont="1" applyFill="1" applyBorder="1" applyAlignment="1">
      <alignment horizontal="center" vertical="center" wrapText="1"/>
    </xf>
    <xf numFmtId="0" fontId="48" fillId="0" borderId="43" xfId="1" applyFont="1" applyFill="1" applyBorder="1" applyAlignment="1">
      <alignment horizontal="center" vertical="center" wrapText="1"/>
    </xf>
    <xf numFmtId="4" fontId="48" fillId="0" borderId="43" xfId="1" applyNumberFormat="1" applyFont="1" applyFill="1" applyBorder="1" applyAlignment="1">
      <alignment horizontal="center" vertical="center" wrapText="1"/>
    </xf>
    <xf numFmtId="4" fontId="48" fillId="0" borderId="43" xfId="1" applyNumberFormat="1" applyFont="1" applyFill="1" applyBorder="1" applyAlignment="1" applyProtection="1">
      <alignment horizontal="center" vertical="center" wrapText="1"/>
      <protection locked="0"/>
    </xf>
    <xf numFmtId="168" fontId="48" fillId="4" borderId="43" xfId="1" applyNumberFormat="1" applyFont="1" applyFill="1" applyBorder="1" applyAlignment="1">
      <alignment horizontal="center" vertical="center" wrapText="1"/>
    </xf>
    <xf numFmtId="4" fontId="48" fillId="6" borderId="43" xfId="1" applyNumberFormat="1" applyFont="1" applyFill="1" applyBorder="1" applyAlignment="1" applyProtection="1">
      <alignment horizontal="center" vertical="center" wrapText="1"/>
      <protection locked="0"/>
    </xf>
    <xf numFmtId="49" fontId="48" fillId="0" borderId="43" xfId="1" applyNumberFormat="1" applyFont="1" applyFill="1" applyBorder="1" applyAlignment="1" applyProtection="1">
      <alignment horizontal="center" vertical="center" wrapText="1"/>
      <protection locked="0"/>
    </xf>
    <xf numFmtId="168" fontId="48" fillId="4" borderId="43" xfId="1" applyNumberFormat="1" applyFont="1" applyFill="1" applyBorder="1" applyAlignment="1" applyProtection="1">
      <alignment horizontal="center" vertical="center" wrapText="1"/>
      <protection locked="0"/>
    </xf>
    <xf numFmtId="0" fontId="52" fillId="0" borderId="43" xfId="1" applyFont="1" applyFill="1" applyBorder="1" applyAlignment="1">
      <alignment horizontal="center" vertical="center" wrapText="1"/>
    </xf>
    <xf numFmtId="0" fontId="58" fillId="0" borderId="43" xfId="1" applyFont="1" applyFill="1" applyBorder="1" applyAlignment="1">
      <alignment horizontal="center" vertical="center" wrapText="1"/>
    </xf>
    <xf numFmtId="0" fontId="58" fillId="0" borderId="122" xfId="1" applyFont="1" applyFill="1" applyBorder="1" applyAlignment="1">
      <alignment horizontal="center" vertical="center" wrapText="1"/>
    </xf>
    <xf numFmtId="4" fontId="48" fillId="0" borderId="122" xfId="1" applyNumberFormat="1" applyFont="1" applyFill="1" applyBorder="1" applyAlignment="1">
      <alignment horizontal="center" vertical="center" wrapText="1"/>
    </xf>
    <xf numFmtId="4" fontId="48" fillId="0" borderId="122" xfId="1" applyNumberFormat="1" applyFont="1" applyFill="1" applyBorder="1" applyAlignment="1" applyProtection="1">
      <alignment horizontal="center" vertical="center" wrapText="1"/>
      <protection locked="0"/>
    </xf>
    <xf numFmtId="4" fontId="48" fillId="6" borderId="122" xfId="1" applyNumberFormat="1" applyFont="1" applyFill="1" applyBorder="1" applyAlignment="1" applyProtection="1">
      <alignment horizontal="center" vertical="center" wrapText="1"/>
      <protection locked="0"/>
    </xf>
    <xf numFmtId="168" fontId="58" fillId="4" borderId="43" xfId="1" applyNumberFormat="1" applyFont="1" applyFill="1" applyBorder="1" applyAlignment="1">
      <alignment horizontal="center" vertical="center" wrapText="1"/>
    </xf>
    <xf numFmtId="0" fontId="48" fillId="6" borderId="43" xfId="1" applyFont="1" applyFill="1" applyBorder="1" applyAlignment="1">
      <alignment horizontal="center" vertical="center" wrapText="1"/>
    </xf>
    <xf numFmtId="164" fontId="58" fillId="0" borderId="43" xfId="1" applyNumberFormat="1" applyFont="1" applyFill="1" applyBorder="1" applyAlignment="1">
      <alignment horizontal="center" vertical="center" wrapText="1"/>
    </xf>
    <xf numFmtId="10" fontId="58" fillId="0" borderId="43" xfId="1" applyNumberFormat="1" applyFont="1" applyFill="1" applyBorder="1" applyAlignment="1">
      <alignment horizontal="center" vertical="center" wrapText="1"/>
    </xf>
    <xf numFmtId="49" fontId="48" fillId="7" borderId="43" xfId="1" applyNumberFormat="1" applyFont="1" applyFill="1" applyBorder="1" applyAlignment="1">
      <alignment horizontal="center" vertical="center" wrapText="1"/>
    </xf>
    <xf numFmtId="0" fontId="58" fillId="7" borderId="43" xfId="1" applyFont="1" applyFill="1" applyBorder="1" applyAlignment="1">
      <alignment horizontal="center" vertical="center" wrapText="1"/>
    </xf>
    <xf numFmtId="0" fontId="48" fillId="7" borderId="43" xfId="1" applyFont="1" applyFill="1" applyBorder="1" applyAlignment="1">
      <alignment horizontal="center" vertical="center" wrapText="1"/>
    </xf>
    <xf numFmtId="4" fontId="48" fillId="7" borderId="43" xfId="1" applyNumberFormat="1" applyFont="1" applyFill="1" applyBorder="1" applyAlignment="1" applyProtection="1">
      <alignment horizontal="center" vertical="center" wrapText="1"/>
      <protection locked="0"/>
    </xf>
    <xf numFmtId="164" fontId="58" fillId="7" borderId="43" xfId="1" applyNumberFormat="1" applyFont="1" applyFill="1" applyBorder="1" applyAlignment="1">
      <alignment horizontal="center" vertical="center" wrapText="1"/>
    </xf>
    <xf numFmtId="10" fontId="58" fillId="7" borderId="43" xfId="1" applyNumberFormat="1" applyFont="1" applyFill="1" applyBorder="1" applyAlignment="1">
      <alignment horizontal="center" vertical="center" wrapText="1"/>
    </xf>
    <xf numFmtId="168" fontId="58" fillId="7" borderId="43" xfId="1" applyNumberFormat="1" applyFont="1" applyFill="1" applyBorder="1" applyAlignment="1">
      <alignment horizontal="center" vertical="center" wrapText="1"/>
    </xf>
    <xf numFmtId="49" fontId="54" fillId="0" borderId="43" xfId="1" applyNumberFormat="1" applyFont="1" applyFill="1" applyBorder="1" applyAlignment="1">
      <alignment horizontal="center" vertical="center" wrapText="1"/>
    </xf>
    <xf numFmtId="0" fontId="60" fillId="0" borderId="43" xfId="1" applyFont="1" applyFill="1" applyBorder="1" applyAlignment="1">
      <alignment horizontal="center" vertical="center" wrapText="1"/>
    </xf>
    <xf numFmtId="3" fontId="54" fillId="0" borderId="43" xfId="1" applyNumberFormat="1" applyFont="1" applyFill="1" applyBorder="1" applyAlignment="1">
      <alignment horizontal="center" vertical="center" wrapText="1"/>
    </xf>
    <xf numFmtId="3" fontId="54" fillId="6" borderId="43" xfId="1" applyNumberFormat="1" applyFont="1" applyFill="1" applyBorder="1" applyAlignment="1" applyProtection="1">
      <alignment horizontal="center" vertical="center" wrapText="1"/>
      <protection locked="0"/>
    </xf>
    <xf numFmtId="4" fontId="54" fillId="0" borderId="43" xfId="1" applyNumberFormat="1" applyFont="1" applyFill="1" applyBorder="1" applyAlignment="1" applyProtection="1">
      <alignment horizontal="center" vertical="center" wrapText="1"/>
      <protection locked="0"/>
    </xf>
    <xf numFmtId="0" fontId="54" fillId="0" borderId="43" xfId="1" applyFont="1" applyFill="1" applyBorder="1" applyAlignment="1">
      <alignment horizontal="center" vertical="center" wrapText="1"/>
    </xf>
    <xf numFmtId="49" fontId="54" fillId="7" borderId="43" xfId="1" applyNumberFormat="1" applyFont="1" applyFill="1" applyBorder="1" applyAlignment="1">
      <alignment horizontal="center" vertical="center" wrapText="1"/>
    </xf>
    <xf numFmtId="0" fontId="60" fillId="7" borderId="43" xfId="1" applyFont="1" applyFill="1" applyBorder="1" applyAlignment="1">
      <alignment horizontal="center" vertical="center" wrapText="1"/>
    </xf>
    <xf numFmtId="4" fontId="54" fillId="7" borderId="43" xfId="1" applyNumberFormat="1" applyFont="1" applyFill="1" applyBorder="1" applyAlignment="1">
      <alignment horizontal="center" vertical="center" wrapText="1"/>
    </xf>
    <xf numFmtId="4" fontId="54" fillId="0" borderId="43" xfId="1" applyNumberFormat="1" applyFont="1" applyFill="1" applyBorder="1" applyAlignment="1">
      <alignment horizontal="center" vertical="center" wrapText="1"/>
    </xf>
    <xf numFmtId="164" fontId="60" fillId="0" borderId="43" xfId="1" applyNumberFormat="1" applyFont="1" applyFill="1" applyBorder="1" applyAlignment="1">
      <alignment horizontal="center" vertical="center" wrapText="1"/>
    </xf>
    <xf numFmtId="10" fontId="60" fillId="0" borderId="43" xfId="1" applyNumberFormat="1" applyFont="1" applyFill="1" applyBorder="1" applyAlignment="1">
      <alignment horizontal="center" vertical="center" wrapText="1"/>
    </xf>
    <xf numFmtId="168" fontId="60" fillId="4" borderId="43" xfId="1" applyNumberFormat="1" applyFont="1" applyFill="1" applyBorder="1" applyAlignment="1">
      <alignment horizontal="center" vertical="center" wrapText="1"/>
    </xf>
    <xf numFmtId="3" fontId="54" fillId="0" borderId="43" xfId="1" applyNumberFormat="1" applyFont="1" applyFill="1" applyBorder="1" applyAlignment="1" applyProtection="1">
      <alignment horizontal="center" vertical="center" wrapText="1"/>
      <protection locked="0"/>
    </xf>
    <xf numFmtId="9" fontId="60" fillId="0" borderId="43" xfId="2" applyFont="1" applyFill="1" applyBorder="1" applyAlignment="1">
      <alignment horizontal="center" vertical="center" wrapText="1"/>
    </xf>
    <xf numFmtId="168" fontId="60" fillId="4" borderId="43" xfId="2" applyNumberFormat="1" applyFont="1" applyFill="1" applyBorder="1" applyAlignment="1">
      <alignment horizontal="center" vertical="center" wrapText="1"/>
    </xf>
    <xf numFmtId="0" fontId="57" fillId="7" borderId="43" xfId="1" applyFont="1" applyFill="1" applyBorder="1" applyAlignment="1">
      <alignment horizontal="center" vertical="center" wrapText="1"/>
    </xf>
    <xf numFmtId="4" fontId="48" fillId="7" borderId="43" xfId="1" applyNumberFormat="1" applyFont="1" applyFill="1" applyBorder="1" applyAlignment="1">
      <alignment horizontal="center" vertical="center" wrapText="1"/>
    </xf>
    <xf numFmtId="3" fontId="48" fillId="0" borderId="43" xfId="1" applyNumberFormat="1" applyFont="1" applyFill="1" applyBorder="1" applyAlignment="1" applyProtection="1">
      <alignment horizontal="center" vertical="center" wrapText="1"/>
      <protection locked="0"/>
    </xf>
    <xf numFmtId="3" fontId="48" fillId="6" borderId="43" xfId="1" applyNumberFormat="1" applyFont="1" applyFill="1" applyBorder="1" applyAlignment="1" applyProtection="1">
      <alignment horizontal="center" vertical="center" wrapText="1"/>
      <protection locked="0"/>
    </xf>
    <xf numFmtId="166" fontId="58" fillId="0" borderId="43" xfId="1" applyNumberFormat="1" applyFont="1" applyFill="1" applyBorder="1" applyAlignment="1">
      <alignment horizontal="center" vertical="center" wrapText="1"/>
    </xf>
    <xf numFmtId="3" fontId="48" fillId="7" borderId="43" xfId="1" applyNumberFormat="1" applyFont="1" applyFill="1" applyBorder="1" applyAlignment="1">
      <alignment horizontal="center" vertical="center" wrapText="1"/>
    </xf>
    <xf numFmtId="3" fontId="48" fillId="7" borderId="43" xfId="1" applyNumberFormat="1" applyFont="1" applyFill="1" applyBorder="1" applyAlignment="1" applyProtection="1">
      <alignment horizontal="center" vertical="center" wrapText="1"/>
      <protection locked="0"/>
    </xf>
    <xf numFmtId="166" fontId="58" fillId="7" borderId="43" xfId="1" applyNumberFormat="1" applyFont="1" applyFill="1" applyBorder="1" applyAlignment="1">
      <alignment horizontal="center" vertical="center" wrapText="1"/>
    </xf>
    <xf numFmtId="3" fontId="48" fillId="0" borderId="43" xfId="1" applyNumberFormat="1" applyFont="1" applyFill="1" applyBorder="1" applyAlignment="1">
      <alignment horizontal="center" vertical="center" wrapText="1"/>
    </xf>
    <xf numFmtId="49" fontId="49" fillId="0" borderId="43" xfId="1" applyNumberFormat="1" applyFont="1" applyFill="1" applyBorder="1" applyAlignment="1">
      <alignment horizontal="center" vertical="center" wrapText="1"/>
    </xf>
    <xf numFmtId="0" fontId="57" fillId="0" borderId="43" xfId="1" applyFont="1" applyFill="1" applyBorder="1" applyAlignment="1">
      <alignment horizontal="center" vertical="center" wrapText="1"/>
    </xf>
    <xf numFmtId="4" fontId="49" fillId="0" borderId="43" xfId="1" applyNumberFormat="1" applyFont="1" applyFill="1" applyBorder="1" applyAlignment="1">
      <alignment horizontal="center" vertical="center" wrapText="1"/>
    </xf>
    <xf numFmtId="0" fontId="49" fillId="0" borderId="43" xfId="1" applyFont="1" applyFill="1" applyBorder="1" applyAlignment="1">
      <alignment horizontal="center" vertical="center" wrapText="1"/>
    </xf>
    <xf numFmtId="0" fontId="49" fillId="6" borderId="43" xfId="1" applyFont="1" applyFill="1" applyBorder="1" applyAlignment="1">
      <alignment horizontal="center" vertical="center" wrapText="1"/>
    </xf>
    <xf numFmtId="164" fontId="57" fillId="0" borderId="43" xfId="1" applyNumberFormat="1" applyFont="1" applyFill="1" applyBorder="1" applyAlignment="1">
      <alignment horizontal="center" vertical="center" wrapText="1"/>
    </xf>
    <xf numFmtId="10" fontId="57" fillId="0" borderId="43" xfId="1" applyNumberFormat="1" applyFont="1" applyFill="1" applyBorder="1" applyAlignment="1">
      <alignment horizontal="center" vertical="center" wrapText="1"/>
    </xf>
    <xf numFmtId="168" fontId="57" fillId="4" borderId="43" xfId="1" applyNumberFormat="1" applyFont="1" applyFill="1" applyBorder="1" applyAlignment="1">
      <alignment horizontal="center" vertical="center" wrapText="1"/>
    </xf>
    <xf numFmtId="49" fontId="48" fillId="0" borderId="58" xfId="1" applyNumberFormat="1" applyFont="1" applyFill="1" applyBorder="1" applyAlignment="1">
      <alignment horizontal="center" vertical="center" wrapText="1"/>
    </xf>
    <xf numFmtId="0" fontId="58" fillId="0" borderId="58" xfId="1" applyFont="1" applyFill="1" applyBorder="1" applyAlignment="1">
      <alignment horizontal="center" vertical="center" wrapText="1"/>
    </xf>
    <xf numFmtId="3" fontId="48" fillId="0" borderId="58" xfId="1" applyNumberFormat="1" applyFont="1" applyFill="1" applyBorder="1" applyAlignment="1">
      <alignment horizontal="center" vertical="center" wrapText="1"/>
    </xf>
    <xf numFmtId="3" fontId="48" fillId="0" borderId="58" xfId="1" applyNumberFormat="1" applyFont="1" applyFill="1" applyBorder="1" applyAlignment="1" applyProtection="1">
      <alignment horizontal="center" vertical="center" wrapText="1"/>
      <protection locked="0"/>
    </xf>
    <xf numFmtId="168" fontId="60" fillId="4" borderId="45" xfId="1" applyNumberFormat="1" applyFont="1" applyFill="1" applyBorder="1" applyAlignment="1">
      <alignment horizontal="center" vertical="center" wrapText="1"/>
    </xf>
    <xf numFmtId="49" fontId="58" fillId="0" borderId="43" xfId="1" applyNumberFormat="1" applyFont="1" applyFill="1" applyBorder="1" applyAlignment="1">
      <alignment horizontal="center" vertical="center" wrapText="1"/>
    </xf>
    <xf numFmtId="49" fontId="48" fillId="7" borderId="45" xfId="1" applyNumberFormat="1" applyFont="1" applyFill="1" applyBorder="1" applyAlignment="1">
      <alignment horizontal="center" vertical="center" wrapText="1"/>
    </xf>
    <xf numFmtId="0" fontId="58" fillId="7" borderId="45" xfId="1" applyFont="1" applyFill="1" applyBorder="1" applyAlignment="1">
      <alignment horizontal="center" vertical="center" wrapText="1"/>
    </xf>
    <xf numFmtId="4" fontId="48" fillId="7" borderId="45" xfId="1" applyNumberFormat="1" applyFont="1" applyFill="1" applyBorder="1" applyAlignment="1">
      <alignment horizontal="center" vertical="center" wrapText="1"/>
    </xf>
    <xf numFmtId="4" fontId="48" fillId="7" borderId="45" xfId="1" applyNumberFormat="1" applyFont="1" applyFill="1" applyBorder="1" applyAlignment="1" applyProtection="1">
      <alignment horizontal="center" vertical="center" wrapText="1"/>
      <protection locked="0"/>
    </xf>
    <xf numFmtId="164" fontId="58" fillId="7" borderId="45" xfId="1" applyNumberFormat="1" applyFont="1" applyFill="1" applyBorder="1" applyAlignment="1">
      <alignment horizontal="center" vertical="center" wrapText="1"/>
    </xf>
    <xf numFmtId="10" fontId="58" fillId="7" borderId="45" xfId="1" applyNumberFormat="1" applyFont="1" applyFill="1" applyBorder="1" applyAlignment="1">
      <alignment horizontal="center" vertical="center" wrapText="1"/>
    </xf>
    <xf numFmtId="168" fontId="58" fillId="7" borderId="45" xfId="1" applyNumberFormat="1" applyFont="1" applyFill="1" applyBorder="1" applyAlignment="1">
      <alignment horizontal="center" vertical="center" wrapText="1"/>
    </xf>
    <xf numFmtId="0" fontId="54" fillId="0" borderId="43" xfId="1" applyFont="1" applyFill="1" applyBorder="1" applyAlignment="1">
      <alignment horizontal="left" vertical="top" wrapText="1"/>
    </xf>
    <xf numFmtId="0" fontId="60" fillId="0" borderId="43" xfId="1" applyFont="1" applyFill="1" applyBorder="1" applyAlignment="1">
      <alignment horizontal="left" vertical="top" wrapText="1"/>
    </xf>
    <xf numFmtId="167" fontId="54" fillId="6" borderId="43" xfId="1" applyNumberFormat="1" applyFont="1" applyFill="1" applyBorder="1" applyAlignment="1" applyProtection="1">
      <alignment horizontal="center" vertical="center" wrapText="1"/>
      <protection locked="0"/>
    </xf>
    <xf numFmtId="167" fontId="60" fillId="0" borderId="43" xfId="1" applyNumberFormat="1" applyFont="1" applyFill="1" applyBorder="1" applyAlignment="1">
      <alignment horizontal="center" vertical="center" wrapText="1"/>
    </xf>
    <xf numFmtId="168" fontId="60" fillId="4" borderId="129" xfId="1" applyNumberFormat="1" applyFont="1" applyFill="1" applyBorder="1" applyAlignment="1">
      <alignment horizontal="center" vertical="center" wrapText="1"/>
    </xf>
    <xf numFmtId="4" fontId="54" fillId="6" borderId="43" xfId="1" applyNumberFormat="1" applyFont="1" applyFill="1" applyBorder="1" applyAlignment="1">
      <alignment horizontal="center" vertical="center" wrapText="1"/>
    </xf>
    <xf numFmtId="168" fontId="60" fillId="4" borderId="57" xfId="1" applyNumberFormat="1" applyFont="1" applyFill="1" applyBorder="1" applyAlignment="1">
      <alignment horizontal="center" vertical="center" wrapText="1"/>
    </xf>
    <xf numFmtId="168" fontId="58" fillId="4" borderId="45" xfId="1" applyNumberFormat="1" applyFont="1" applyFill="1" applyBorder="1" applyAlignment="1">
      <alignment horizontal="center" vertical="center" wrapText="1"/>
    </xf>
    <xf numFmtId="0" fontId="51" fillId="7" borderId="43" xfId="1" applyFont="1" applyFill="1" applyBorder="1" applyAlignment="1">
      <alignment horizontal="center" vertical="center"/>
    </xf>
    <xf numFmtId="4" fontId="51" fillId="7" borderId="43" xfId="1" applyNumberFormat="1" applyFont="1" applyFill="1" applyBorder="1" applyAlignment="1">
      <alignment horizontal="center" vertical="center"/>
    </xf>
    <xf numFmtId="4" fontId="51" fillId="7" borderId="43" xfId="1" applyNumberFormat="1" applyFont="1" applyFill="1" applyBorder="1" applyAlignment="1" applyProtection="1">
      <alignment horizontal="center" vertical="center"/>
      <protection locked="0"/>
    </xf>
    <xf numFmtId="0" fontId="2" fillId="9" borderId="0" xfId="1" applyFont="1" applyFill="1" applyBorder="1" applyAlignment="1">
      <alignment horizontal="center" vertical="center" wrapText="1"/>
    </xf>
    <xf numFmtId="0" fontId="2" fillId="0" borderId="0" xfId="1" applyFont="1" applyFill="1" applyBorder="1" applyAlignment="1">
      <alignment horizontal="center" vertical="center" wrapText="1"/>
    </xf>
    <xf numFmtId="49" fontId="15" fillId="12" borderId="43" xfId="3" applyNumberFormat="1" applyFont="1" applyFill="1" applyBorder="1" applyAlignment="1" applyProtection="1">
      <alignment horizontal="center" vertical="center" wrapText="1"/>
    </xf>
    <xf numFmtId="2" fontId="42" fillId="0" borderId="43" xfId="1" applyNumberFormat="1" applyFont="1" applyFill="1" applyBorder="1" applyAlignment="1" applyProtection="1">
      <alignment horizontal="center" vertical="top" wrapText="1"/>
      <protection locked="0"/>
    </xf>
    <xf numFmtId="10" fontId="42" fillId="0" borderId="57" xfId="1" applyNumberFormat="1" applyFont="1" applyFill="1" applyBorder="1" applyAlignment="1">
      <alignment horizontal="left" vertical="center" wrapText="1"/>
    </xf>
    <xf numFmtId="10" fontId="42" fillId="0" borderId="57" xfId="1" applyNumberFormat="1" applyFont="1" applyFill="1" applyBorder="1" applyAlignment="1">
      <alignment horizontal="left" vertical="top" wrapText="1"/>
    </xf>
    <xf numFmtId="49" fontId="42" fillId="0" borderId="43" xfId="1" applyNumberFormat="1" applyFont="1" applyFill="1" applyBorder="1" applyAlignment="1" applyProtection="1">
      <alignment horizontal="center" vertical="center" wrapText="1"/>
      <protection locked="0"/>
    </xf>
    <xf numFmtId="49" fontId="42" fillId="0" borderId="57" xfId="1" applyNumberFormat="1" applyFont="1" applyFill="1" applyBorder="1" applyAlignment="1" applyProtection="1">
      <alignment vertical="center" wrapText="1"/>
      <protection locked="0"/>
    </xf>
    <xf numFmtId="0" fontId="2" fillId="9" borderId="43" xfId="1" applyFont="1" applyFill="1" applyBorder="1" applyAlignment="1">
      <alignment horizontal="center" vertical="center" wrapText="1"/>
    </xf>
    <xf numFmtId="9" fontId="43" fillId="0" borderId="57" xfId="2" applyFont="1" applyFill="1" applyBorder="1" applyAlignment="1">
      <alignment horizontal="center" vertical="center" wrapText="1"/>
    </xf>
    <xf numFmtId="10" fontId="42" fillId="0" borderId="57" xfId="1" applyNumberFormat="1" applyFont="1" applyFill="1" applyBorder="1" applyAlignment="1">
      <alignment horizontal="center" vertical="center" wrapText="1"/>
    </xf>
    <xf numFmtId="49" fontId="42" fillId="0" borderId="43" xfId="1" quotePrefix="1" applyNumberFormat="1" applyFont="1" applyFill="1" applyBorder="1" applyAlignment="1" applyProtection="1">
      <alignment horizontal="left" vertical="center" wrapText="1"/>
      <protection locked="0"/>
    </xf>
    <xf numFmtId="49" fontId="42" fillId="9" borderId="43" xfId="1" applyNumberFormat="1" applyFont="1" applyFill="1" applyBorder="1" applyAlignment="1" applyProtection="1">
      <alignment horizontal="left" vertical="center" wrapText="1"/>
      <protection locked="0"/>
    </xf>
    <xf numFmtId="2" fontId="42" fillId="9" borderId="43" xfId="1" applyNumberFormat="1" applyFont="1" applyFill="1" applyBorder="1" applyAlignment="1" applyProtection="1">
      <alignment horizontal="center" vertical="center" wrapText="1"/>
      <protection locked="0"/>
    </xf>
    <xf numFmtId="1" fontId="42" fillId="9" borderId="43" xfId="1" applyNumberFormat="1" applyFont="1" applyFill="1" applyBorder="1" applyAlignment="1" applyProtection="1">
      <alignment horizontal="center" vertical="center" wrapText="1"/>
      <protection locked="0"/>
    </xf>
    <xf numFmtId="0" fontId="42" fillId="9" borderId="43" xfId="1" applyNumberFormat="1" applyFont="1" applyFill="1" applyBorder="1" applyAlignment="1" applyProtection="1">
      <alignment horizontal="center" vertical="center" wrapText="1"/>
      <protection locked="0"/>
    </xf>
    <xf numFmtId="49" fontId="42" fillId="9" borderId="43" xfId="1" applyNumberFormat="1" applyFont="1" applyFill="1" applyBorder="1" applyAlignment="1" applyProtection="1">
      <alignment horizontal="left" vertical="top" wrapText="1"/>
      <protection locked="0"/>
    </xf>
    <xf numFmtId="0" fontId="42" fillId="9" borderId="43" xfId="1" applyNumberFormat="1" applyFont="1" applyFill="1" applyBorder="1" applyAlignment="1" applyProtection="1">
      <alignment horizontal="center" vertical="top" wrapText="1"/>
      <protection locked="0"/>
    </xf>
    <xf numFmtId="0" fontId="2" fillId="0" borderId="123" xfId="1" applyFont="1" applyFill="1" applyBorder="1" applyAlignment="1">
      <alignment horizontal="center" vertical="center" wrapText="1"/>
    </xf>
    <xf numFmtId="168" fontId="2" fillId="0" borderId="0" xfId="1" applyNumberFormat="1" applyFont="1" applyFill="1" applyBorder="1" applyAlignment="1">
      <alignment horizontal="center" vertical="center" wrapText="1"/>
    </xf>
    <xf numFmtId="49" fontId="2" fillId="0" borderId="0" xfId="1" applyNumberFormat="1" applyFont="1" applyFill="1" applyBorder="1" applyAlignment="1" applyProtection="1">
      <alignment horizontal="left" vertical="center" wrapText="1"/>
      <protection locked="0"/>
    </xf>
    <xf numFmtId="49" fontId="2" fillId="0" borderId="0" xfId="1" applyNumberFormat="1" applyFont="1" applyFill="1" applyBorder="1" applyAlignment="1">
      <alignment horizontal="center" vertical="center" wrapText="1"/>
    </xf>
    <xf numFmtId="49" fontId="2" fillId="0" borderId="0" xfId="1" applyNumberFormat="1" applyFont="1" applyFill="1" applyBorder="1" applyAlignment="1">
      <alignment horizontal="left" vertical="center" wrapText="1"/>
    </xf>
    <xf numFmtId="3" fontId="58" fillId="0" borderId="43" xfId="1" applyNumberFormat="1" applyFont="1" applyFill="1" applyBorder="1" applyAlignment="1">
      <alignment horizontal="center" vertical="center" wrapText="1"/>
    </xf>
    <xf numFmtId="3" fontId="60" fillId="0" borderId="43" xfId="2" applyNumberFormat="1" applyFont="1" applyFill="1" applyBorder="1" applyAlignment="1">
      <alignment horizontal="center" vertical="center" wrapText="1"/>
    </xf>
    <xf numFmtId="3" fontId="54" fillId="6" borderId="43" xfId="1" applyNumberFormat="1" applyFont="1" applyFill="1" applyBorder="1" applyAlignment="1">
      <alignment horizontal="center" vertical="center" wrapText="1"/>
    </xf>
    <xf numFmtId="3" fontId="54" fillId="7" borderId="43" xfId="1" applyNumberFormat="1" applyFont="1" applyFill="1" applyBorder="1" applyAlignment="1" applyProtection="1">
      <alignment horizontal="center" vertical="center" wrapText="1"/>
      <protection locked="0"/>
    </xf>
    <xf numFmtId="3" fontId="58" fillId="7" borderId="43" xfId="1" applyNumberFormat="1" applyFont="1" applyFill="1" applyBorder="1" applyAlignment="1">
      <alignment horizontal="center" vertical="center" wrapText="1"/>
    </xf>
    <xf numFmtId="3" fontId="60" fillId="7" borderId="43" xfId="2" applyNumberFormat="1" applyFont="1" applyFill="1" applyBorder="1" applyAlignment="1">
      <alignment horizontal="center" vertical="center" wrapText="1"/>
    </xf>
    <xf numFmtId="3" fontId="48" fillId="6" borderId="43" xfId="1" applyNumberFormat="1" applyFont="1" applyFill="1" applyBorder="1" applyAlignment="1">
      <alignment horizontal="center" vertical="center" wrapText="1"/>
    </xf>
    <xf numFmtId="3" fontId="48" fillId="0" borderId="122" xfId="1" applyNumberFormat="1" applyFont="1" applyFill="1" applyBorder="1" applyAlignment="1" applyProtection="1">
      <alignment horizontal="center" vertical="center" wrapText="1"/>
      <protection locked="0"/>
    </xf>
    <xf numFmtId="3" fontId="48" fillId="6" borderId="122" xfId="1" applyNumberFormat="1" applyFont="1" applyFill="1" applyBorder="1" applyAlignment="1" applyProtection="1">
      <alignment horizontal="center" vertical="center" wrapText="1"/>
      <protection locked="0"/>
    </xf>
    <xf numFmtId="3" fontId="58" fillId="0" borderId="122" xfId="1" applyNumberFormat="1" applyFont="1" applyFill="1" applyBorder="1" applyAlignment="1">
      <alignment horizontal="center" vertical="center" wrapText="1"/>
    </xf>
    <xf numFmtId="3" fontId="49" fillId="7" borderId="43" xfId="1" applyNumberFormat="1" applyFont="1" applyFill="1" applyBorder="1" applyAlignment="1" applyProtection="1">
      <alignment horizontal="center" vertical="center" wrapText="1"/>
      <protection locked="0"/>
    </xf>
    <xf numFmtId="3" fontId="60" fillId="0" borderId="43" xfId="1" applyNumberFormat="1" applyFont="1" applyFill="1" applyBorder="1" applyAlignment="1">
      <alignment horizontal="center" vertical="center" wrapText="1"/>
    </xf>
    <xf numFmtId="3" fontId="58" fillId="4" borderId="43" xfId="1" applyNumberFormat="1" applyFont="1" applyFill="1" applyBorder="1" applyAlignment="1">
      <alignment horizontal="center" vertical="center" wrapText="1"/>
    </xf>
    <xf numFmtId="3" fontId="58" fillId="14" borderId="43" xfId="1" applyNumberFormat="1" applyFont="1" applyFill="1" applyBorder="1" applyAlignment="1">
      <alignment horizontal="center" vertical="center" wrapText="1"/>
    </xf>
    <xf numFmtId="3" fontId="60" fillId="7" borderId="43" xfId="1" applyNumberFormat="1" applyFont="1" applyFill="1" applyBorder="1" applyAlignment="1">
      <alignment horizontal="center" vertical="center" wrapText="1"/>
    </xf>
    <xf numFmtId="3" fontId="60" fillId="4" borderId="43" xfId="1" applyNumberFormat="1" applyFont="1" applyFill="1" applyBorder="1" applyAlignment="1">
      <alignment horizontal="center" vertical="center" wrapText="1"/>
    </xf>
    <xf numFmtId="3" fontId="60" fillId="4" borderId="43" xfId="2" applyNumberFormat="1" applyFont="1" applyFill="1" applyBorder="1" applyAlignment="1">
      <alignment horizontal="center" vertical="center" wrapText="1"/>
    </xf>
    <xf numFmtId="0" fontId="43" fillId="7" borderId="99" xfId="1" applyFont="1" applyFill="1" applyBorder="1" applyAlignment="1">
      <alignment horizontal="center" vertical="center" wrapText="1"/>
    </xf>
    <xf numFmtId="1" fontId="60" fillId="4" borderId="43" xfId="1" applyNumberFormat="1" applyFont="1" applyFill="1" applyBorder="1" applyAlignment="1">
      <alignment horizontal="center" vertical="center" wrapText="1"/>
    </xf>
    <xf numFmtId="1" fontId="58" fillId="4" borderId="43" xfId="1" applyNumberFormat="1" applyFont="1" applyFill="1" applyBorder="1" applyAlignment="1">
      <alignment horizontal="center" vertical="center" wrapText="1"/>
    </xf>
    <xf numFmtId="1" fontId="60" fillId="4" borderId="58" xfId="1" applyNumberFormat="1" applyFont="1" applyFill="1" applyBorder="1" applyAlignment="1">
      <alignment horizontal="center" vertical="center" wrapText="1"/>
    </xf>
    <xf numFmtId="4" fontId="60" fillId="0" borderId="43" xfId="2" applyNumberFormat="1" applyFont="1" applyFill="1" applyBorder="1" applyAlignment="1">
      <alignment horizontal="center" vertical="center" wrapText="1"/>
    </xf>
    <xf numFmtId="4" fontId="58" fillId="0" borderId="43" xfId="1" applyNumberFormat="1" applyFont="1" applyFill="1" applyBorder="1" applyAlignment="1">
      <alignment horizontal="center" vertical="center" wrapText="1"/>
    </xf>
    <xf numFmtId="0" fontId="2" fillId="9" borderId="43" xfId="1" applyFont="1" applyFill="1" applyBorder="1" applyAlignment="1">
      <alignment horizontal="center" vertical="center" wrapText="1"/>
    </xf>
    <xf numFmtId="9" fontId="42" fillId="0" borderId="57" xfId="2" applyFont="1" applyFill="1" applyBorder="1" applyAlignment="1">
      <alignment horizontal="center" vertical="center" wrapText="1"/>
    </xf>
    <xf numFmtId="9" fontId="42" fillId="0" borderId="0" xfId="2" applyFont="1" applyFill="1" applyBorder="1" applyAlignment="1">
      <alignment horizontal="center" vertical="center" wrapText="1"/>
    </xf>
    <xf numFmtId="0" fontId="42" fillId="0" borderId="43" xfId="1" applyFont="1" applyFill="1" applyBorder="1" applyAlignment="1">
      <alignment horizontal="center" vertical="center" wrapText="1" readingOrder="1"/>
    </xf>
    <xf numFmtId="0" fontId="20" fillId="9" borderId="43" xfId="1" applyFont="1" applyFill="1" applyBorder="1" applyAlignment="1">
      <alignment horizontal="center" vertical="center" wrapText="1"/>
    </xf>
    <xf numFmtId="0" fontId="16" fillId="9" borderId="43" xfId="1" applyFont="1" applyFill="1" applyBorder="1" applyAlignment="1">
      <alignment horizontal="center" vertical="center" wrapText="1"/>
    </xf>
    <xf numFmtId="1" fontId="25" fillId="0" borderId="43" xfId="3" applyNumberFormat="1" applyFont="1" applyFill="1" applyBorder="1" applyAlignment="1" applyProtection="1">
      <alignment horizontal="center" vertical="center" wrapText="1"/>
    </xf>
    <xf numFmtId="3" fontId="20" fillId="9" borderId="43" xfId="1" applyNumberFormat="1" applyFont="1" applyFill="1" applyBorder="1" applyAlignment="1" applyProtection="1">
      <alignment horizontal="center" vertical="center" wrapText="1"/>
      <protection locked="0"/>
    </xf>
    <xf numFmtId="10" fontId="42" fillId="0" borderId="57" xfId="1" applyNumberFormat="1" applyFont="1" applyFill="1" applyBorder="1" applyAlignment="1">
      <alignment vertical="center" wrapText="1"/>
    </xf>
    <xf numFmtId="0" fontId="42" fillId="0" borderId="0" xfId="0" applyFont="1" applyFill="1" applyAlignment="1">
      <alignment horizontal="left" vertical="center"/>
    </xf>
    <xf numFmtId="0" fontId="2" fillId="9" borderId="43" xfId="1" applyFont="1" applyFill="1" applyBorder="1" applyAlignment="1">
      <alignment horizontal="center" vertical="center" wrapText="1"/>
    </xf>
    <xf numFmtId="0" fontId="43" fillId="7" borderId="57" xfId="1" applyFont="1" applyFill="1" applyBorder="1" applyAlignment="1">
      <alignment horizontal="center" vertical="center" wrapText="1"/>
    </xf>
    <xf numFmtId="0" fontId="33" fillId="0" borderId="57" xfId="1" applyFont="1" applyFill="1" applyBorder="1" applyAlignment="1">
      <alignment horizontal="center" vertical="center" wrapText="1"/>
    </xf>
    <xf numFmtId="49" fontId="42" fillId="0" borderId="57" xfId="1" applyNumberFormat="1" applyFont="1" applyFill="1" applyBorder="1" applyAlignment="1" applyProtection="1">
      <alignment vertical="center" wrapText="1"/>
      <protection locked="0"/>
    </xf>
    <xf numFmtId="10" fontId="42" fillId="0" borderId="57" xfId="1" applyNumberFormat="1" applyFont="1" applyFill="1" applyBorder="1" applyAlignment="1">
      <alignment horizontal="left" vertical="top" wrapText="1"/>
    </xf>
    <xf numFmtId="0" fontId="1" fillId="0" borderId="43" xfId="0" applyFont="1" applyBorder="1" applyAlignment="1">
      <alignment horizontal="center" vertical="center"/>
    </xf>
    <xf numFmtId="0" fontId="9" fillId="0" borderId="0" xfId="0" applyFont="1" applyBorder="1" applyAlignment="1">
      <alignment horizontal="center" vertical="center"/>
    </xf>
    <xf numFmtId="0" fontId="9" fillId="2" borderId="0" xfId="0" applyFont="1" applyFill="1" applyBorder="1" applyAlignment="1">
      <alignment horizontal="center" vertical="center"/>
    </xf>
    <xf numFmtId="0" fontId="8" fillId="0" borderId="0" xfId="0" applyFont="1" applyBorder="1" applyAlignment="1">
      <alignment horizontal="center" vertical="center" textRotation="90"/>
    </xf>
    <xf numFmtId="0" fontId="11" fillId="0" borderId="0" xfId="0" applyFont="1" applyBorder="1" applyAlignment="1">
      <alignment horizontal="center" vertical="center" textRotation="90"/>
    </xf>
    <xf numFmtId="0" fontId="6" fillId="0" borderId="35" xfId="0" applyFont="1" applyFill="1" applyBorder="1" applyAlignment="1">
      <alignment vertical="center" textRotation="90"/>
    </xf>
    <xf numFmtId="0" fontId="6" fillId="0" borderId="145" xfId="0" applyFont="1" applyFill="1" applyBorder="1" applyAlignment="1">
      <alignment vertical="center" textRotation="90"/>
    </xf>
    <xf numFmtId="0" fontId="6" fillId="0" borderId="8" xfId="0" applyFont="1" applyFill="1" applyBorder="1" applyAlignment="1">
      <alignment vertical="center" textRotation="90"/>
    </xf>
    <xf numFmtId="0" fontId="17" fillId="0" borderId="75" xfId="0" applyFont="1" applyFill="1" applyBorder="1" applyAlignment="1">
      <alignment vertical="center" textRotation="90"/>
    </xf>
    <xf numFmtId="0" fontId="7" fillId="0" borderId="63" xfId="0" applyFont="1" applyFill="1" applyBorder="1" applyAlignment="1">
      <alignment horizontal="center" vertical="center" textRotation="90"/>
    </xf>
    <xf numFmtId="0" fontId="7" fillId="0" borderId="79" xfId="0" applyFont="1" applyFill="1" applyBorder="1" applyAlignment="1">
      <alignment horizontal="center" vertical="center" textRotation="90"/>
    </xf>
    <xf numFmtId="0" fontId="6" fillId="0" borderId="4" xfId="0" applyFont="1" applyFill="1" applyBorder="1" applyAlignment="1">
      <alignment vertical="center" textRotation="90"/>
    </xf>
    <xf numFmtId="0" fontId="6" fillId="0" borderId="50" xfId="0" applyFont="1" applyFill="1" applyBorder="1" applyAlignment="1">
      <alignment vertical="center" textRotation="90"/>
    </xf>
    <xf numFmtId="0" fontId="6" fillId="0" borderId="11" xfId="0" applyFont="1" applyFill="1" applyBorder="1" applyAlignment="1">
      <alignment horizontal="center" vertical="center" textRotation="90"/>
    </xf>
    <xf numFmtId="0" fontId="6" fillId="0" borderId="82" xfId="0" applyFont="1" applyFill="1" applyBorder="1" applyAlignment="1">
      <alignment vertical="center" textRotation="90"/>
    </xf>
    <xf numFmtId="0" fontId="17" fillId="0" borderId="65" xfId="0" applyFont="1" applyFill="1" applyBorder="1" applyAlignment="1">
      <alignment vertical="center" textRotation="90"/>
    </xf>
    <xf numFmtId="0" fontId="11" fillId="0" borderId="10" xfId="0" applyFont="1" applyFill="1" applyBorder="1" applyAlignment="1">
      <alignment horizontal="center" vertical="center" textRotation="90"/>
    </xf>
    <xf numFmtId="0" fontId="11" fillId="0" borderId="8" xfId="0" applyFont="1" applyFill="1" applyBorder="1" applyAlignment="1">
      <alignment horizontal="center" vertical="center" textRotation="90"/>
    </xf>
    <xf numFmtId="0" fontId="11" fillId="0" borderId="35" xfId="0" applyFont="1" applyFill="1" applyBorder="1" applyAlignment="1">
      <alignment horizontal="center" vertical="center" textRotation="90"/>
    </xf>
    <xf numFmtId="0" fontId="11" fillId="0" borderId="145" xfId="0" applyFont="1" applyFill="1" applyBorder="1" applyAlignment="1">
      <alignment horizontal="center" vertical="center" textRotation="90"/>
    </xf>
    <xf numFmtId="0" fontId="11" fillId="0" borderId="0" xfId="0" applyFont="1" applyFill="1" applyBorder="1" applyAlignment="1">
      <alignment horizontal="center" vertical="center" textRotation="90"/>
    </xf>
    <xf numFmtId="0" fontId="11" fillId="0" borderId="67" xfId="0" applyFont="1" applyFill="1" applyBorder="1" applyAlignment="1">
      <alignment horizontal="center" vertical="center" textRotation="90"/>
    </xf>
    <xf numFmtId="0" fontId="11" fillId="0" borderId="65" xfId="0" applyFont="1" applyFill="1" applyBorder="1" applyAlignment="1">
      <alignment horizontal="center" vertical="center" textRotation="90"/>
    </xf>
    <xf numFmtId="0" fontId="11" fillId="0" borderId="69" xfId="0" applyFont="1" applyFill="1" applyBorder="1" applyAlignment="1">
      <alignment horizontal="center" vertical="center" textRotation="90"/>
    </xf>
    <xf numFmtId="0" fontId="11" fillId="0" borderId="66" xfId="0" applyFont="1" applyFill="1" applyBorder="1" applyAlignment="1">
      <alignment horizontal="center" vertical="center" textRotation="90"/>
    </xf>
    <xf numFmtId="0" fontId="11" fillId="0" borderId="6" xfId="0" applyFont="1" applyFill="1" applyBorder="1" applyAlignment="1">
      <alignment horizontal="center" vertical="center" textRotation="90"/>
    </xf>
    <xf numFmtId="0" fontId="11" fillId="0" borderId="4" xfId="0" applyFont="1" applyFill="1" applyBorder="1" applyAlignment="1">
      <alignment horizontal="center" vertical="center" textRotation="90"/>
    </xf>
    <xf numFmtId="0" fontId="11" fillId="0" borderId="11" xfId="0" applyFont="1" applyFill="1" applyBorder="1" applyAlignment="1">
      <alignment horizontal="center" vertical="center" textRotation="90"/>
    </xf>
    <xf numFmtId="0" fontId="11" fillId="0" borderId="146" xfId="0" applyFont="1" applyFill="1" applyBorder="1" applyAlignment="1">
      <alignment horizontal="center" vertical="center" textRotation="90"/>
    </xf>
    <xf numFmtId="0" fontId="11" fillId="0" borderId="28" xfId="0" applyFont="1" applyFill="1" applyBorder="1" applyAlignment="1">
      <alignment horizontal="center" vertical="center" textRotation="90"/>
    </xf>
    <xf numFmtId="0" fontId="11" fillId="0" borderId="30" xfId="0" applyFont="1" applyFill="1" applyBorder="1" applyAlignment="1">
      <alignment horizontal="center" vertical="center" textRotation="90"/>
    </xf>
    <xf numFmtId="0" fontId="11" fillId="0" borderId="29" xfId="0" applyFont="1" applyFill="1" applyBorder="1" applyAlignment="1">
      <alignment horizontal="center" vertical="center" textRotation="90"/>
    </xf>
    <xf numFmtId="0" fontId="11" fillId="0" borderId="148" xfId="0" applyFont="1" applyFill="1" applyBorder="1" applyAlignment="1">
      <alignment horizontal="center" vertical="center" textRotation="90"/>
    </xf>
    <xf numFmtId="0" fontId="13" fillId="0" borderId="10" xfId="0" applyFont="1" applyFill="1" applyBorder="1" applyAlignment="1">
      <alignment horizontal="center" vertical="center" textRotation="90"/>
    </xf>
    <xf numFmtId="0" fontId="13" fillId="0" borderId="8" xfId="0" applyFont="1" applyFill="1" applyBorder="1" applyAlignment="1">
      <alignment vertical="center" textRotation="90"/>
    </xf>
    <xf numFmtId="0" fontId="13" fillId="0" borderId="35" xfId="0" applyFont="1" applyFill="1" applyBorder="1" applyAlignment="1">
      <alignment vertical="center" textRotation="90"/>
    </xf>
    <xf numFmtId="0" fontId="13" fillId="0" borderId="145" xfId="0" applyFont="1" applyFill="1" applyBorder="1" applyAlignment="1">
      <alignment vertical="center" textRotation="90"/>
    </xf>
    <xf numFmtId="0" fontId="13" fillId="0" borderId="0" xfId="0" applyFont="1" applyFill="1" applyBorder="1" applyAlignment="1">
      <alignment vertical="center" textRotation="90"/>
    </xf>
    <xf numFmtId="0" fontId="13" fillId="0" borderId="71" xfId="0" applyFont="1" applyFill="1" applyBorder="1" applyAlignment="1">
      <alignment horizontal="center" vertical="center" textRotation="90"/>
    </xf>
    <xf numFmtId="0" fontId="13" fillId="0" borderId="5" xfId="0" applyFont="1" applyFill="1" applyBorder="1" applyAlignment="1">
      <alignment vertical="center" textRotation="90"/>
    </xf>
    <xf numFmtId="0" fontId="13" fillId="0" borderId="73" xfId="0" applyFont="1" applyFill="1" applyBorder="1" applyAlignment="1">
      <alignment vertical="center" textRotation="90"/>
    </xf>
    <xf numFmtId="0" fontId="13" fillId="0" borderId="100" xfId="0" applyFont="1" applyFill="1" applyBorder="1" applyAlignment="1">
      <alignment vertical="center" textRotation="90"/>
    </xf>
    <xf numFmtId="0" fontId="7" fillId="0" borderId="81" xfId="0" applyFont="1" applyFill="1" applyBorder="1" applyAlignment="1">
      <alignment horizontal="center" vertical="center" textRotation="90"/>
    </xf>
    <xf numFmtId="0" fontId="7" fillId="0" borderId="82" xfId="0" applyFont="1" applyFill="1" applyBorder="1" applyAlignment="1">
      <alignment vertical="center" textRotation="90"/>
    </xf>
    <xf numFmtId="0" fontId="7" fillId="0" borderId="86" xfId="0" applyFont="1" applyFill="1" applyBorder="1" applyAlignment="1">
      <alignment vertical="center" textRotation="90"/>
    </xf>
    <xf numFmtId="0" fontId="7" fillId="0" borderId="147" xfId="0" applyFont="1" applyFill="1" applyBorder="1" applyAlignment="1">
      <alignment vertical="center" textRotation="90"/>
    </xf>
    <xf numFmtId="0" fontId="7" fillId="0" borderId="0" xfId="0" applyFont="1" applyFill="1" applyBorder="1" applyAlignment="1">
      <alignment vertical="center" textRotation="90"/>
    </xf>
    <xf numFmtId="0" fontId="7" fillId="0" borderId="67" xfId="0" applyFont="1" applyFill="1" applyBorder="1" applyAlignment="1">
      <alignment horizontal="center" vertical="center" textRotation="90"/>
    </xf>
    <xf numFmtId="0" fontId="7" fillId="0" borderId="65" xfId="0" applyFont="1" applyFill="1" applyBorder="1" applyAlignment="1">
      <alignment vertical="center" textRotation="90"/>
    </xf>
    <xf numFmtId="0" fontId="7" fillId="0" borderId="69" xfId="0" applyFont="1" applyFill="1" applyBorder="1" applyAlignment="1">
      <alignment vertical="center" textRotation="90"/>
    </xf>
    <xf numFmtId="0" fontId="7" fillId="0" borderId="66" xfId="0" applyFont="1" applyFill="1" applyBorder="1" applyAlignment="1">
      <alignment vertical="center" textRotation="90"/>
    </xf>
    <xf numFmtId="0" fontId="7" fillId="0" borderId="6" xfId="0" applyFont="1" applyFill="1" applyBorder="1" applyAlignment="1">
      <alignment horizontal="center" vertical="center" textRotation="90"/>
    </xf>
    <xf numFmtId="0" fontId="7" fillId="0" borderId="4" xfId="0" applyFont="1" applyFill="1" applyBorder="1" applyAlignment="1">
      <alignment vertical="center" textRotation="90"/>
    </xf>
    <xf numFmtId="0" fontId="7" fillId="0" borderId="11" xfId="0" applyFont="1" applyFill="1" applyBorder="1" applyAlignment="1">
      <alignment vertical="center" textRotation="90"/>
    </xf>
    <xf numFmtId="0" fontId="7" fillId="0" borderId="146" xfId="0" applyFont="1" applyFill="1" applyBorder="1" applyAlignment="1">
      <alignment vertical="center" textRotation="90"/>
    </xf>
    <xf numFmtId="0" fontId="7" fillId="0" borderId="16" xfId="0" applyFont="1" applyFill="1" applyBorder="1" applyAlignment="1">
      <alignment horizontal="center" vertical="center" textRotation="90"/>
    </xf>
    <xf numFmtId="0" fontId="7" fillId="0" borderId="7" xfId="0" applyFont="1" applyFill="1" applyBorder="1" applyAlignment="1">
      <alignment vertical="center" textRotation="90"/>
    </xf>
    <xf numFmtId="0" fontId="7" fillId="0" borderId="36" xfId="0" applyFont="1" applyFill="1" applyBorder="1" applyAlignment="1">
      <alignment vertical="center" textRotation="90"/>
    </xf>
    <xf numFmtId="0" fontId="7" fillId="0" borderId="149" xfId="0" applyFont="1" applyFill="1" applyBorder="1" applyAlignment="1">
      <alignment vertical="center" textRotation="90"/>
    </xf>
    <xf numFmtId="0" fontId="7" fillId="0" borderId="10" xfId="0" applyFont="1" applyFill="1" applyBorder="1" applyAlignment="1">
      <alignment horizontal="center" vertical="center" textRotation="90"/>
    </xf>
    <xf numFmtId="0" fontId="7" fillId="0" borderId="8" xfId="0" applyFont="1" applyFill="1" applyBorder="1" applyAlignment="1">
      <alignment vertical="center" textRotation="90"/>
    </xf>
    <xf numFmtId="0" fontId="7" fillId="0" borderId="35" xfId="0" applyFont="1" applyFill="1" applyBorder="1" applyAlignment="1">
      <alignment vertical="center" textRotation="90"/>
    </xf>
    <xf numFmtId="0" fontId="7" fillId="0" borderId="145" xfId="0" applyFont="1" applyFill="1" applyBorder="1" applyAlignment="1">
      <alignment vertical="center" textRotation="90"/>
    </xf>
    <xf numFmtId="0" fontId="7" fillId="0" borderId="78" xfId="0" applyFont="1" applyFill="1" applyBorder="1" applyAlignment="1">
      <alignment horizontal="center" vertical="center" textRotation="90"/>
    </xf>
    <xf numFmtId="0" fontId="7" fillId="0" borderId="79" xfId="0" applyFont="1" applyFill="1" applyBorder="1" applyAlignment="1">
      <alignment vertical="center" textRotation="90"/>
    </xf>
    <xf numFmtId="0" fontId="7" fillId="0" borderId="63" xfId="0" applyFont="1" applyFill="1" applyBorder="1" applyAlignment="1">
      <alignment vertical="center" textRotation="90"/>
    </xf>
    <xf numFmtId="0" fontId="7" fillId="0" borderId="61" xfId="0" applyFont="1" applyFill="1" applyBorder="1" applyAlignment="1">
      <alignment vertical="center" textRotation="90"/>
    </xf>
    <xf numFmtId="0" fontId="12" fillId="0" borderId="81" xfId="0" applyFont="1" applyFill="1" applyBorder="1" applyAlignment="1">
      <alignment horizontal="center" vertical="center" textRotation="90"/>
    </xf>
    <xf numFmtId="0" fontId="12" fillId="0" borderId="82" xfId="0" applyFont="1" applyFill="1" applyBorder="1" applyAlignment="1">
      <alignment vertical="center" textRotation="90"/>
    </xf>
    <xf numFmtId="0" fontId="12" fillId="0" borderId="86" xfId="0" applyFont="1" applyFill="1" applyBorder="1" applyAlignment="1">
      <alignment vertical="center" textRotation="90"/>
    </xf>
    <xf numFmtId="0" fontId="19" fillId="0" borderId="147" xfId="0" applyFont="1" applyFill="1" applyBorder="1" applyAlignment="1">
      <alignment horizontal="center" vertical="center" textRotation="90"/>
    </xf>
    <xf numFmtId="0" fontId="12" fillId="0" borderId="0" xfId="0" applyFont="1" applyFill="1" applyBorder="1" applyAlignment="1">
      <alignment vertical="center" textRotation="90"/>
    </xf>
    <xf numFmtId="0" fontId="12" fillId="0" borderId="78" xfId="0" applyFont="1" applyFill="1" applyBorder="1" applyAlignment="1">
      <alignment horizontal="center" vertical="center" textRotation="90"/>
    </xf>
    <xf numFmtId="0" fontId="12" fillId="0" borderId="79" xfId="0" applyFont="1" applyFill="1" applyBorder="1" applyAlignment="1">
      <alignment vertical="center" textRotation="90"/>
    </xf>
    <xf numFmtId="0" fontId="19" fillId="0" borderId="66" xfId="0" applyFont="1" applyFill="1" applyBorder="1" applyAlignment="1">
      <alignment horizontal="center" vertical="center" textRotation="90"/>
    </xf>
    <xf numFmtId="0" fontId="12" fillId="0" borderId="63" xfId="0" applyFont="1" applyFill="1" applyBorder="1" applyAlignment="1">
      <alignment vertical="center" textRotation="90"/>
    </xf>
    <xf numFmtId="0" fontId="12" fillId="0" borderId="147" xfId="0" applyFont="1" applyFill="1" applyBorder="1" applyAlignment="1">
      <alignment vertical="center" textRotation="90"/>
    </xf>
    <xf numFmtId="0" fontId="7" fillId="0" borderId="8" xfId="0" applyFont="1" applyFill="1" applyBorder="1" applyAlignment="1">
      <alignment horizontal="center" vertical="center" textRotation="90"/>
    </xf>
    <xf numFmtId="0" fontId="7" fillId="0" borderId="35" xfId="0" applyFont="1" applyFill="1" applyBorder="1" applyAlignment="1">
      <alignment horizontal="center" vertical="center" textRotation="90"/>
    </xf>
    <xf numFmtId="0" fontId="7" fillId="0" borderId="145" xfId="0" applyFont="1" applyFill="1" applyBorder="1" applyAlignment="1">
      <alignment horizontal="center" vertical="center" textRotation="90"/>
    </xf>
    <xf numFmtId="0" fontId="7" fillId="0" borderId="0" xfId="0" applyFont="1" applyFill="1" applyBorder="1" applyAlignment="1">
      <alignment horizontal="center" vertical="center" textRotation="90"/>
    </xf>
    <xf numFmtId="0" fontId="7" fillId="0" borderId="61" xfId="0" applyFont="1" applyFill="1" applyBorder="1" applyAlignment="1">
      <alignment horizontal="center" vertical="center" textRotation="90"/>
    </xf>
    <xf numFmtId="0" fontId="19" fillId="0" borderId="81" xfId="0" applyFont="1" applyFill="1" applyBorder="1" applyAlignment="1">
      <alignment horizontal="center" vertical="center" textRotation="90"/>
    </xf>
    <xf numFmtId="0" fontId="19" fillId="0" borderId="86" xfId="0" applyFont="1" applyFill="1" applyBorder="1" applyAlignment="1">
      <alignment horizontal="center" vertical="center" textRotation="90"/>
    </xf>
    <xf numFmtId="0" fontId="19" fillId="0" borderId="0" xfId="0" applyFont="1" applyFill="1" applyBorder="1" applyAlignment="1">
      <alignment horizontal="center" vertical="center" textRotation="90"/>
    </xf>
    <xf numFmtId="0" fontId="19" fillId="0" borderId="67" xfId="0" applyFont="1" applyFill="1" applyBorder="1" applyAlignment="1">
      <alignment horizontal="center" vertical="center" textRotation="90"/>
    </xf>
    <xf numFmtId="0" fontId="19" fillId="0" borderId="65" xfId="0" applyFont="1" applyFill="1" applyBorder="1" applyAlignment="1">
      <alignment horizontal="center" vertical="center" textRotation="90"/>
    </xf>
    <xf numFmtId="0" fontId="19" fillId="0" borderId="69" xfId="0" applyFont="1" applyFill="1" applyBorder="1" applyAlignment="1">
      <alignment horizontal="center" vertical="center" textRotation="90"/>
    </xf>
    <xf numFmtId="0" fontId="6" fillId="0" borderId="81" xfId="0" applyFont="1" applyFill="1" applyBorder="1" applyAlignment="1">
      <alignment horizontal="center" vertical="center" textRotation="90"/>
    </xf>
    <xf numFmtId="0" fontId="6" fillId="0" borderId="86" xfId="0" applyFont="1" applyFill="1" applyBorder="1" applyAlignment="1">
      <alignment vertical="center" textRotation="90"/>
    </xf>
    <xf numFmtId="0" fontId="6" fillId="0" borderId="147" xfId="0" applyFont="1" applyFill="1" applyBorder="1" applyAlignment="1">
      <alignment vertical="center" textRotation="90"/>
    </xf>
    <xf numFmtId="0" fontId="6" fillId="0" borderId="0" xfId="0" applyFont="1" applyFill="1" applyBorder="1" applyAlignment="1">
      <alignment vertical="center" textRotation="90"/>
    </xf>
    <xf numFmtId="0" fontId="6" fillId="0" borderId="67" xfId="0" applyFont="1" applyFill="1" applyBorder="1" applyAlignment="1">
      <alignment horizontal="center" vertical="center" textRotation="90"/>
    </xf>
    <xf numFmtId="0" fontId="6" fillId="0" borderId="65" xfId="0" applyFont="1" applyFill="1" applyBorder="1" applyAlignment="1">
      <alignment vertical="center" textRotation="90"/>
    </xf>
    <xf numFmtId="0" fontId="6" fillId="0" borderId="69" xfId="0" applyFont="1" applyFill="1" applyBorder="1" applyAlignment="1">
      <alignment vertical="center" textRotation="90"/>
    </xf>
    <xf numFmtId="0" fontId="6" fillId="0" borderId="66" xfId="0" applyFont="1" applyFill="1" applyBorder="1" applyAlignment="1">
      <alignment vertical="center" textRotation="90"/>
    </xf>
    <xf numFmtId="0" fontId="6" fillId="0" borderId="82" xfId="0" applyFont="1" applyFill="1" applyBorder="1" applyAlignment="1">
      <alignment horizontal="center" vertical="center" textRotation="90"/>
    </xf>
    <xf numFmtId="0" fontId="6" fillId="0" borderId="86" xfId="0" applyFont="1" applyFill="1" applyBorder="1" applyAlignment="1">
      <alignment horizontal="center" vertical="center" textRotation="90"/>
    </xf>
    <xf numFmtId="0" fontId="6" fillId="0" borderId="147" xfId="0" applyFont="1" applyFill="1" applyBorder="1" applyAlignment="1">
      <alignment horizontal="center" vertical="center" textRotation="90"/>
    </xf>
    <xf numFmtId="0" fontId="6" fillId="0" borderId="0" xfId="0" applyFont="1" applyFill="1" applyBorder="1" applyAlignment="1">
      <alignment horizontal="center" vertical="center" textRotation="90"/>
    </xf>
    <xf numFmtId="0" fontId="6" fillId="0" borderId="65" xfId="0" applyFont="1" applyFill="1" applyBorder="1" applyAlignment="1">
      <alignment horizontal="center" vertical="center" textRotation="90"/>
    </xf>
    <xf numFmtId="0" fontId="6" fillId="0" borderId="69" xfId="0" applyFont="1" applyFill="1" applyBorder="1" applyAlignment="1">
      <alignment horizontal="center" vertical="center" textRotation="90"/>
    </xf>
    <xf numFmtId="0" fontId="6" fillId="0" borderId="66" xfId="0" applyFont="1" applyFill="1" applyBorder="1" applyAlignment="1">
      <alignment horizontal="center" vertical="center" textRotation="90"/>
    </xf>
    <xf numFmtId="0" fontId="6" fillId="0" borderId="16" xfId="0" applyFont="1" applyFill="1" applyBorder="1" applyAlignment="1">
      <alignment horizontal="center" vertical="center" textRotation="90"/>
    </xf>
    <xf numFmtId="0" fontId="6" fillId="0" borderId="7" xfId="0" applyFont="1" applyFill="1" applyBorder="1" applyAlignment="1">
      <alignment horizontal="center" vertical="center" textRotation="90"/>
    </xf>
    <xf numFmtId="0" fontId="6" fillId="0" borderId="36" xfId="0" applyFont="1" applyFill="1" applyBorder="1" applyAlignment="1">
      <alignment horizontal="center" vertical="center" textRotation="90"/>
    </xf>
    <xf numFmtId="0" fontId="6" fillId="0" borderId="149" xfId="0" applyFont="1" applyFill="1" applyBorder="1" applyAlignment="1">
      <alignment horizontal="center" vertical="center" textRotation="90"/>
    </xf>
    <xf numFmtId="0" fontId="6" fillId="0" borderId="10" xfId="0" applyFont="1" applyFill="1" applyBorder="1" applyAlignment="1">
      <alignment horizontal="center" vertical="center" textRotation="90"/>
    </xf>
    <xf numFmtId="0" fontId="6" fillId="0" borderId="7" xfId="0" applyFont="1" applyFill="1" applyBorder="1" applyAlignment="1">
      <alignment vertical="center" textRotation="90"/>
    </xf>
    <xf numFmtId="0" fontId="6" fillId="0" borderId="36" xfId="0" applyFont="1" applyFill="1" applyBorder="1" applyAlignment="1">
      <alignment vertical="center" textRotation="90"/>
    </xf>
    <xf numFmtId="0" fontId="6" fillId="0" borderId="149" xfId="0" applyFont="1" applyFill="1" applyBorder="1" applyAlignment="1">
      <alignment vertical="center" textRotation="90"/>
    </xf>
    <xf numFmtId="0" fontId="6" fillId="0" borderId="6" xfId="0" applyFont="1" applyFill="1" applyBorder="1" applyAlignment="1">
      <alignment horizontal="center" vertical="center" textRotation="90"/>
    </xf>
    <xf numFmtId="0" fontId="6" fillId="0" borderId="25" xfId="0" applyFont="1" applyFill="1" applyBorder="1" applyAlignment="1">
      <alignment horizontal="center" vertical="center" textRotation="90"/>
    </xf>
    <xf numFmtId="0" fontId="6" fillId="0" borderId="26" xfId="0" applyFont="1" applyFill="1" applyBorder="1" applyAlignment="1">
      <alignment vertical="center" textRotation="90"/>
    </xf>
    <xf numFmtId="0" fontId="6" fillId="0" borderId="27" xfId="0" applyFont="1" applyFill="1" applyBorder="1" applyAlignment="1">
      <alignment horizontal="center" vertical="center" textRotation="90"/>
    </xf>
    <xf numFmtId="0" fontId="6" fillId="0" borderId="46" xfId="0" applyFont="1" applyFill="1" applyBorder="1" applyAlignment="1">
      <alignment vertical="center" textRotation="90"/>
    </xf>
    <xf numFmtId="0" fontId="6" fillId="0" borderId="85" xfId="0" applyFont="1" applyFill="1" applyBorder="1" applyAlignment="1">
      <alignment vertical="center" textRotation="90"/>
    </xf>
    <xf numFmtId="0" fontId="6" fillId="0" borderId="75" xfId="0" applyFont="1" applyFill="1" applyBorder="1" applyAlignment="1">
      <alignment vertical="center" textRotation="90"/>
    </xf>
    <xf numFmtId="0" fontId="18" fillId="0" borderId="85" xfId="0" applyFont="1" applyFill="1" applyBorder="1" applyAlignment="1">
      <alignment horizontal="center" vertical="center" textRotation="90"/>
    </xf>
    <xf numFmtId="0" fontId="7" fillId="0" borderId="52" xfId="0" applyFont="1" applyFill="1" applyBorder="1" applyAlignment="1">
      <alignment horizontal="center" vertical="center" textRotation="90"/>
    </xf>
    <xf numFmtId="0" fontId="12" fillId="0" borderId="0" xfId="0" applyFont="1" applyFill="1" applyBorder="1" applyAlignment="1">
      <alignment vertical="center"/>
    </xf>
    <xf numFmtId="0" fontId="7" fillId="0" borderId="82" xfId="0" applyFont="1" applyFill="1" applyBorder="1" applyAlignment="1">
      <alignment horizontal="center" vertical="center" textRotation="90"/>
    </xf>
    <xf numFmtId="0" fontId="7" fillId="0" borderId="85" xfId="0" applyFont="1" applyFill="1" applyBorder="1" applyAlignment="1">
      <alignment horizontal="center" vertical="center" textRotation="90"/>
    </xf>
    <xf numFmtId="0" fontId="12" fillId="0" borderId="16" xfId="0" applyFont="1" applyFill="1" applyBorder="1" applyAlignment="1">
      <alignment vertical="center"/>
    </xf>
    <xf numFmtId="0" fontId="12" fillId="0" borderId="7" xfId="0" applyFont="1" applyFill="1" applyBorder="1" applyAlignment="1">
      <alignment vertical="center"/>
    </xf>
    <xf numFmtId="0" fontId="12" fillId="0" borderId="51" xfId="0" applyFont="1" applyFill="1" applyBorder="1" applyAlignment="1">
      <alignment horizontal="center" vertical="center" textRotation="90"/>
    </xf>
    <xf numFmtId="0" fontId="19" fillId="0" borderId="85" xfId="0" applyFont="1" applyFill="1" applyBorder="1" applyAlignment="1">
      <alignment horizontal="center" vertical="center" textRotation="90"/>
    </xf>
    <xf numFmtId="0" fontId="6" fillId="0" borderId="85" xfId="0" applyFont="1" applyFill="1" applyBorder="1" applyAlignment="1">
      <alignment horizontal="center" vertical="center" textRotation="90"/>
    </xf>
    <xf numFmtId="0" fontId="19" fillId="0" borderId="10" xfId="0" applyFont="1" applyFill="1" applyBorder="1" applyAlignment="1">
      <alignment horizontal="center" vertical="center" textRotation="90"/>
    </xf>
    <xf numFmtId="0" fontId="19" fillId="0" borderId="8" xfId="0" applyFont="1" applyFill="1" applyBorder="1" applyAlignment="1">
      <alignment horizontal="center" vertical="center" textRotation="90"/>
    </xf>
    <xf numFmtId="0" fontId="19" fillId="0" borderId="52" xfId="0" applyFont="1" applyFill="1" applyBorder="1" applyAlignment="1">
      <alignment horizontal="center" vertical="center" textRotation="90"/>
    </xf>
    <xf numFmtId="0" fontId="17" fillId="8" borderId="75" xfId="0" applyFont="1" applyFill="1" applyBorder="1" applyAlignment="1">
      <alignment vertical="center" textRotation="90"/>
    </xf>
    <xf numFmtId="0" fontId="12" fillId="4" borderId="78" xfId="0" applyFont="1" applyFill="1" applyBorder="1" applyAlignment="1">
      <alignment horizontal="center" vertical="center" textRotation="90"/>
    </xf>
    <xf numFmtId="0" fontId="17" fillId="4" borderId="75" xfId="0" applyFont="1" applyFill="1" applyBorder="1" applyAlignment="1">
      <alignment vertical="center" textRotation="90"/>
    </xf>
    <xf numFmtId="0" fontId="17" fillId="3" borderId="75" xfId="0" applyFont="1" applyFill="1" applyBorder="1" applyAlignment="1">
      <alignment vertical="center" textRotation="90"/>
    </xf>
    <xf numFmtId="0" fontId="6" fillId="0" borderId="73" xfId="0" applyFont="1" applyFill="1" applyBorder="1" applyAlignment="1">
      <alignment vertical="center" textRotation="90"/>
    </xf>
    <xf numFmtId="0" fontId="7" fillId="4" borderId="63" xfId="0" applyFont="1" applyFill="1" applyBorder="1" applyAlignment="1">
      <alignment horizontal="center" vertical="center" textRotation="90"/>
    </xf>
    <xf numFmtId="0" fontId="7" fillId="4" borderId="79" xfId="0" applyFont="1" applyFill="1" applyBorder="1" applyAlignment="1">
      <alignment horizontal="center" vertical="center" textRotation="90"/>
    </xf>
    <xf numFmtId="0" fontId="6" fillId="4" borderId="72" xfId="0" applyFont="1" applyFill="1" applyBorder="1" applyAlignment="1">
      <alignment vertical="center" textRotation="90"/>
    </xf>
    <xf numFmtId="0" fontId="6" fillId="4" borderId="69" xfId="0" applyFont="1" applyFill="1" applyBorder="1" applyAlignment="1">
      <alignment vertical="center" textRotation="90"/>
    </xf>
    <xf numFmtId="0" fontId="6" fillId="4" borderId="68" xfId="0" applyFont="1" applyFill="1" applyBorder="1" applyAlignment="1">
      <alignment vertical="center" textRotation="90"/>
    </xf>
    <xf numFmtId="0" fontId="6" fillId="4" borderId="65" xfId="0" applyFont="1" applyFill="1" applyBorder="1" applyAlignment="1">
      <alignment vertical="center" textRotation="90"/>
    </xf>
    <xf numFmtId="0" fontId="17" fillId="3" borderId="65" xfId="0" applyFont="1" applyFill="1" applyBorder="1" applyAlignment="1">
      <alignment vertical="center" textRotation="90"/>
    </xf>
    <xf numFmtId="0" fontId="12" fillId="8" borderId="51" xfId="0" applyFont="1" applyFill="1" applyBorder="1" applyAlignment="1">
      <alignment vertical="center"/>
    </xf>
    <xf numFmtId="0" fontId="6" fillId="4" borderId="17" xfId="0" applyFont="1" applyFill="1" applyBorder="1" applyAlignment="1">
      <alignment vertical="center" textRotation="90"/>
    </xf>
    <xf numFmtId="0" fontId="6" fillId="4" borderId="7" xfId="0" applyFont="1" applyFill="1" applyBorder="1" applyAlignment="1">
      <alignment vertical="center" textRotation="90"/>
    </xf>
    <xf numFmtId="0" fontId="12" fillId="4" borderId="51" xfId="0" applyFont="1" applyFill="1" applyBorder="1" applyAlignment="1">
      <alignment vertical="center"/>
    </xf>
    <xf numFmtId="0" fontId="12" fillId="4" borderId="87" xfId="0" applyFont="1" applyFill="1" applyBorder="1" applyAlignment="1">
      <alignment vertical="center"/>
    </xf>
    <xf numFmtId="0" fontId="12" fillId="4" borderId="71" xfId="0" applyFont="1" applyFill="1" applyBorder="1" applyAlignment="1">
      <alignment vertical="center"/>
    </xf>
    <xf numFmtId="0" fontId="12" fillId="4" borderId="5" xfId="0" applyFont="1" applyFill="1" applyBorder="1" applyAlignment="1">
      <alignment vertical="center"/>
    </xf>
    <xf numFmtId="0" fontId="12" fillId="4" borderId="87" xfId="0" applyFont="1" applyFill="1" applyBorder="1" applyAlignment="1">
      <alignment horizontal="center" vertical="center" textRotation="90"/>
    </xf>
    <xf numFmtId="0" fontId="12" fillId="8" borderId="87" xfId="0" applyFont="1" applyFill="1" applyBorder="1" applyAlignment="1">
      <alignment horizontal="center" vertical="center" textRotation="90"/>
    </xf>
    <xf numFmtId="0" fontId="12" fillId="8" borderId="72" xfId="0" applyFont="1" applyFill="1" applyBorder="1" applyAlignment="1">
      <alignment horizontal="center" vertical="center" textRotation="90"/>
    </xf>
    <xf numFmtId="0" fontId="17" fillId="0" borderId="0" xfId="0" applyFont="1" applyFill="1" applyBorder="1" applyAlignment="1">
      <alignment vertical="center" textRotation="90"/>
    </xf>
    <xf numFmtId="0" fontId="8" fillId="0" borderId="41" xfId="0" applyFont="1" applyBorder="1" applyAlignment="1">
      <alignment horizontal="center" vertical="center" textRotation="90"/>
    </xf>
    <xf numFmtId="0" fontId="8" fillId="0" borderId="148" xfId="0" applyFont="1" applyBorder="1" applyAlignment="1">
      <alignment horizontal="center" vertical="center" textRotation="90"/>
    </xf>
    <xf numFmtId="0" fontId="6" fillId="0" borderId="11" xfId="0" applyFont="1" applyFill="1" applyBorder="1" applyAlignment="1">
      <alignment vertical="center" textRotation="90"/>
    </xf>
    <xf numFmtId="0" fontId="6" fillId="0" borderId="27" xfId="0" applyFont="1" applyFill="1" applyBorder="1" applyAlignment="1">
      <alignment vertical="center" textRotation="90"/>
    </xf>
    <xf numFmtId="0" fontId="11" fillId="0" borderId="27" xfId="0" applyFont="1" applyBorder="1" applyAlignment="1">
      <alignment horizontal="center" vertical="center" textRotation="90"/>
    </xf>
    <xf numFmtId="0" fontId="17" fillId="0" borderId="69" xfId="0" applyFont="1" applyFill="1" applyBorder="1" applyAlignment="1">
      <alignment vertical="center" textRotation="90"/>
    </xf>
    <xf numFmtId="0" fontId="12" fillId="3" borderId="149" xfId="0" applyFont="1" applyFill="1" applyBorder="1" applyAlignment="1">
      <alignment vertical="center"/>
    </xf>
    <xf numFmtId="0" fontId="12" fillId="3" borderId="100" xfId="0" applyFont="1" applyFill="1" applyBorder="1" applyAlignment="1">
      <alignment vertical="center"/>
    </xf>
    <xf numFmtId="0" fontId="12" fillId="3" borderId="73" xfId="0" applyFont="1" applyFill="1" applyBorder="1" applyAlignment="1">
      <alignment horizontal="center" vertical="center" textRotation="90"/>
    </xf>
    <xf numFmtId="0" fontId="7" fillId="0" borderId="86" xfId="0" applyFont="1" applyFill="1" applyBorder="1" applyAlignment="1">
      <alignment horizontal="center" vertical="center" textRotation="90"/>
    </xf>
    <xf numFmtId="0" fontId="12" fillId="3" borderId="36" xfId="0" applyFont="1" applyFill="1" applyBorder="1" applyAlignment="1">
      <alignment horizontal="center" vertical="center" textRotation="90"/>
    </xf>
    <xf numFmtId="0" fontId="19" fillId="0" borderId="35" xfId="0" applyFont="1" applyFill="1" applyBorder="1" applyAlignment="1">
      <alignment horizontal="center" vertical="center" textRotation="90"/>
    </xf>
    <xf numFmtId="0" fontId="12" fillId="0" borderId="0" xfId="0" applyFont="1" applyFill="1" applyBorder="1" applyAlignment="1">
      <alignment horizontal="center" vertical="center" textRotation="90"/>
    </xf>
    <xf numFmtId="0" fontId="7" fillId="0" borderId="0" xfId="0" applyFont="1" applyFill="1" applyAlignment="1">
      <alignment vertical="center"/>
    </xf>
    <xf numFmtId="0" fontId="6" fillId="4" borderId="36" xfId="0" applyFont="1" applyFill="1" applyBorder="1" applyAlignment="1">
      <alignment vertical="center" textRotation="90"/>
    </xf>
    <xf numFmtId="0" fontId="12" fillId="4" borderId="73" xfId="0" applyFont="1" applyFill="1" applyBorder="1" applyAlignment="1">
      <alignment vertical="center"/>
    </xf>
    <xf numFmtId="0" fontId="12" fillId="0" borderId="36" xfId="0" applyFont="1" applyFill="1" applyBorder="1" applyAlignment="1">
      <alignment vertical="center"/>
    </xf>
    <xf numFmtId="0" fontId="11" fillId="0" borderId="157" xfId="0" applyFont="1" applyBorder="1" applyAlignment="1">
      <alignment horizontal="center" vertical="center" textRotation="90"/>
    </xf>
    <xf numFmtId="0" fontId="11" fillId="0" borderId="158" xfId="0" applyFont="1" applyBorder="1" applyAlignment="1">
      <alignment horizontal="center" vertical="center" textRotation="90"/>
    </xf>
    <xf numFmtId="0" fontId="11" fillId="0" borderId="159" xfId="0" applyFont="1" applyFill="1" applyBorder="1" applyAlignment="1">
      <alignment horizontal="center" vertical="center" textRotation="90"/>
    </xf>
    <xf numFmtId="0" fontId="11" fillId="0" borderId="160" xfId="0" applyFont="1" applyFill="1" applyBorder="1" applyAlignment="1">
      <alignment horizontal="center" vertical="center" textRotation="90"/>
    </xf>
    <xf numFmtId="0" fontId="11" fillId="0" borderId="161" xfId="0" applyFont="1" applyFill="1" applyBorder="1" applyAlignment="1">
      <alignment horizontal="center" vertical="center" textRotation="90"/>
    </xf>
    <xf numFmtId="0" fontId="11" fillId="0" borderId="162" xfId="0" applyFont="1" applyFill="1" applyBorder="1" applyAlignment="1">
      <alignment horizontal="center" vertical="center" textRotation="90"/>
    </xf>
    <xf numFmtId="0" fontId="11" fillId="0" borderId="163" xfId="0" applyFont="1" applyFill="1" applyBorder="1" applyAlignment="1">
      <alignment horizontal="center" vertical="center" textRotation="90"/>
    </xf>
    <xf numFmtId="0" fontId="11" fillId="0" borderId="164" xfId="0" applyFont="1" applyFill="1" applyBorder="1" applyAlignment="1">
      <alignment horizontal="center" vertical="center" textRotation="90"/>
    </xf>
    <xf numFmtId="0" fontId="11" fillId="0" borderId="165" xfId="0" applyFont="1" applyFill="1" applyBorder="1" applyAlignment="1">
      <alignment horizontal="center" vertical="center" textRotation="90"/>
    </xf>
    <xf numFmtId="0" fontId="11" fillId="0" borderId="166" xfId="0" applyFont="1" applyFill="1" applyBorder="1" applyAlignment="1">
      <alignment horizontal="center" vertical="center" textRotation="90"/>
    </xf>
    <xf numFmtId="0" fontId="13" fillId="0" borderId="159" xfId="0" applyFont="1" applyFill="1" applyBorder="1" applyAlignment="1">
      <alignment vertical="center" textRotation="90"/>
    </xf>
    <xf numFmtId="0" fontId="13" fillId="0" borderId="160" xfId="0" applyFont="1" applyFill="1" applyBorder="1" applyAlignment="1">
      <alignment vertical="center" textRotation="90"/>
    </xf>
    <xf numFmtId="0" fontId="13" fillId="0" borderId="167" xfId="0" applyFont="1" applyFill="1" applyBorder="1" applyAlignment="1">
      <alignment vertical="center" textRotation="90"/>
    </xf>
    <xf numFmtId="0" fontId="13" fillId="0" borderId="168" xfId="0" applyFont="1" applyFill="1" applyBorder="1" applyAlignment="1">
      <alignment vertical="center" textRotation="90"/>
    </xf>
    <xf numFmtId="0" fontId="7" fillId="0" borderId="169" xfId="0" applyFont="1" applyFill="1" applyBorder="1" applyAlignment="1">
      <alignment vertical="center" textRotation="90"/>
    </xf>
    <xf numFmtId="0" fontId="7" fillId="0" borderId="170" xfId="0" applyFont="1" applyFill="1" applyBorder="1" applyAlignment="1">
      <alignment vertical="center" textRotation="90"/>
    </xf>
    <xf numFmtId="0" fontId="7" fillId="0" borderId="161" xfId="0" applyFont="1" applyFill="1" applyBorder="1" applyAlignment="1">
      <alignment vertical="center" textRotation="90"/>
    </xf>
    <xf numFmtId="0" fontId="7" fillId="0" borderId="162" xfId="0" applyFont="1" applyFill="1" applyBorder="1" applyAlignment="1">
      <alignment vertical="center" textRotation="90"/>
    </xf>
    <xf numFmtId="0" fontId="7" fillId="0" borderId="163" xfId="0" applyFont="1" applyFill="1" applyBorder="1" applyAlignment="1">
      <alignment vertical="center" textRotation="90"/>
    </xf>
    <xf numFmtId="0" fontId="7" fillId="0" borderId="164" xfId="0" applyFont="1" applyFill="1" applyBorder="1" applyAlignment="1">
      <alignment vertical="center" textRotation="90"/>
    </xf>
    <xf numFmtId="0" fontId="7" fillId="0" borderId="171" xfId="0" applyFont="1" applyFill="1" applyBorder="1" applyAlignment="1">
      <alignment vertical="center" textRotation="90"/>
    </xf>
    <xf numFmtId="0" fontId="7" fillId="0" borderId="172" xfId="0" applyFont="1" applyFill="1" applyBorder="1" applyAlignment="1">
      <alignment vertical="center" textRotation="90"/>
    </xf>
    <xf numFmtId="0" fontId="7" fillId="0" borderId="159" xfId="0" applyFont="1" applyFill="1" applyBorder="1" applyAlignment="1">
      <alignment vertical="center" textRotation="90"/>
    </xf>
    <xf numFmtId="0" fontId="7" fillId="0" borderId="160" xfId="0" applyFont="1" applyFill="1" applyBorder="1" applyAlignment="1">
      <alignment vertical="center" textRotation="90"/>
    </xf>
    <xf numFmtId="0" fontId="7" fillId="0" borderId="173" xfId="0" applyFont="1" applyFill="1" applyBorder="1" applyAlignment="1">
      <alignment vertical="center" textRotation="90"/>
    </xf>
    <xf numFmtId="0" fontId="7" fillId="0" borderId="174" xfId="0" applyFont="1" applyFill="1" applyBorder="1" applyAlignment="1">
      <alignment vertical="center" textRotation="90"/>
    </xf>
    <xf numFmtId="0" fontId="12" fillId="0" borderId="169" xfId="0" applyFont="1" applyFill="1" applyBorder="1" applyAlignment="1">
      <alignment vertical="center" textRotation="90"/>
    </xf>
    <xf numFmtId="0" fontId="19" fillId="0" borderId="170" xfId="0" applyFont="1" applyFill="1" applyBorder="1" applyAlignment="1">
      <alignment horizontal="center" vertical="center" textRotation="90"/>
    </xf>
    <xf numFmtId="0" fontId="18" fillId="0" borderId="175" xfId="0" applyFont="1" applyFill="1" applyBorder="1" applyAlignment="1">
      <alignment horizontal="center" vertical="center" textRotation="90"/>
    </xf>
    <xf numFmtId="0" fontId="19" fillId="0" borderId="162" xfId="0" applyFont="1" applyFill="1" applyBorder="1" applyAlignment="1">
      <alignment horizontal="center" vertical="center" textRotation="90"/>
    </xf>
    <xf numFmtId="0" fontId="12" fillId="0" borderId="170" xfId="0" applyFont="1" applyFill="1" applyBorder="1" applyAlignment="1">
      <alignment vertical="center" textRotation="90"/>
    </xf>
    <xf numFmtId="0" fontId="12" fillId="4" borderId="173" xfId="0" applyFont="1" applyFill="1" applyBorder="1" applyAlignment="1">
      <alignment horizontal="center" vertical="center" textRotation="90"/>
    </xf>
    <xf numFmtId="0" fontId="17" fillId="4" borderId="162" xfId="0" applyFont="1" applyFill="1" applyBorder="1" applyAlignment="1">
      <alignment vertical="center" textRotation="90"/>
    </xf>
    <xf numFmtId="0" fontId="7" fillId="0" borderId="159" xfId="0" applyFont="1" applyFill="1" applyBorder="1" applyAlignment="1">
      <alignment horizontal="center" vertical="center" textRotation="90"/>
    </xf>
    <xf numFmtId="0" fontId="7" fillId="0" borderId="160" xfId="0" applyFont="1" applyFill="1" applyBorder="1" applyAlignment="1">
      <alignment horizontal="center" vertical="center" textRotation="90"/>
    </xf>
    <xf numFmtId="0" fontId="7" fillId="0" borderId="173" xfId="0" applyFont="1" applyFill="1" applyBorder="1" applyAlignment="1">
      <alignment horizontal="center" vertical="center" textRotation="90"/>
    </xf>
    <xf numFmtId="0" fontId="7" fillId="0" borderId="174" xfId="0" applyFont="1" applyFill="1" applyBorder="1" applyAlignment="1">
      <alignment horizontal="center" vertical="center" textRotation="90"/>
    </xf>
    <xf numFmtId="0" fontId="19" fillId="0" borderId="169" xfId="0" applyFont="1" applyFill="1" applyBorder="1" applyAlignment="1">
      <alignment horizontal="center" vertical="center" textRotation="90"/>
    </xf>
    <xf numFmtId="0" fontId="19" fillId="0" borderId="161" xfId="0" applyFont="1" applyFill="1" applyBorder="1" applyAlignment="1">
      <alignment horizontal="center" vertical="center" textRotation="90"/>
    </xf>
    <xf numFmtId="0" fontId="6" fillId="0" borderId="169" xfId="0" applyFont="1" applyFill="1" applyBorder="1" applyAlignment="1">
      <alignment vertical="center" textRotation="90"/>
    </xf>
    <xf numFmtId="0" fontId="6" fillId="0" borderId="170" xfId="0" applyFont="1" applyFill="1" applyBorder="1" applyAlignment="1">
      <alignment vertical="center" textRotation="90"/>
    </xf>
    <xf numFmtId="0" fontId="6" fillId="0" borderId="161" xfId="0" applyFont="1" applyFill="1" applyBorder="1" applyAlignment="1">
      <alignment vertical="center" textRotation="90"/>
    </xf>
    <xf numFmtId="0" fontId="6" fillId="0" borderId="162" xfId="0" applyFont="1" applyFill="1" applyBorder="1" applyAlignment="1">
      <alignment vertical="center" textRotation="90"/>
    </xf>
    <xf numFmtId="0" fontId="6" fillId="0" borderId="169" xfId="0" applyFont="1" applyFill="1" applyBorder="1" applyAlignment="1">
      <alignment horizontal="center" vertical="center" textRotation="90"/>
    </xf>
    <xf numFmtId="0" fontId="6" fillId="0" borderId="170" xfId="0" applyFont="1" applyFill="1" applyBorder="1" applyAlignment="1">
      <alignment horizontal="center" vertical="center" textRotation="90"/>
    </xf>
    <xf numFmtId="0" fontId="6" fillId="0" borderId="161" xfId="0" applyFont="1" applyFill="1" applyBorder="1" applyAlignment="1">
      <alignment horizontal="center" vertical="center" textRotation="90"/>
    </xf>
    <xf numFmtId="0" fontId="6" fillId="0" borderId="162" xfId="0" applyFont="1" applyFill="1" applyBorder="1" applyAlignment="1">
      <alignment horizontal="center" vertical="center" textRotation="90"/>
    </xf>
    <xf numFmtId="0" fontId="6" fillId="0" borderId="171" xfId="0" applyFont="1" applyFill="1" applyBorder="1" applyAlignment="1">
      <alignment horizontal="center" vertical="center" textRotation="90"/>
    </xf>
    <xf numFmtId="0" fontId="6" fillId="0" borderId="172" xfId="0" applyFont="1" applyFill="1" applyBorder="1" applyAlignment="1">
      <alignment horizontal="center" vertical="center" textRotation="90"/>
    </xf>
    <xf numFmtId="0" fontId="6" fillId="0" borderId="159" xfId="0" applyFont="1" applyFill="1" applyBorder="1" applyAlignment="1">
      <alignment vertical="center" textRotation="90"/>
    </xf>
    <xf numFmtId="0" fontId="6" fillId="0" borderId="160" xfId="0" applyFont="1" applyFill="1" applyBorder="1" applyAlignment="1">
      <alignment vertical="center" textRotation="90"/>
    </xf>
    <xf numFmtId="0" fontId="6" fillId="0" borderId="171" xfId="0" applyFont="1" applyFill="1" applyBorder="1" applyAlignment="1">
      <alignment vertical="center" textRotation="90"/>
    </xf>
    <xf numFmtId="0" fontId="6" fillId="0" borderId="172" xfId="0" applyFont="1" applyFill="1" applyBorder="1" applyAlignment="1">
      <alignment vertical="center" textRotation="90"/>
    </xf>
    <xf numFmtId="0" fontId="12" fillId="3" borderId="173" xfId="0" applyFont="1" applyFill="1" applyBorder="1" applyAlignment="1">
      <alignment horizontal="center" vertical="center" textRotation="90"/>
    </xf>
    <xf numFmtId="0" fontId="17" fillId="0" borderId="162" xfId="0" applyFont="1" applyFill="1" applyBorder="1" applyAlignment="1">
      <alignment vertical="center" textRotation="90"/>
    </xf>
    <xf numFmtId="0" fontId="6" fillId="0" borderId="176" xfId="0" applyFont="1" applyFill="1" applyBorder="1" applyAlignment="1">
      <alignment vertical="center" textRotation="90"/>
    </xf>
    <xf numFmtId="0" fontId="6" fillId="0" borderId="164" xfId="0" applyFont="1" applyFill="1" applyBorder="1" applyAlignment="1">
      <alignment horizontal="center" vertical="center" textRotation="90"/>
    </xf>
    <xf numFmtId="0" fontId="12" fillId="4" borderId="165" xfId="0" applyFont="1" applyFill="1" applyBorder="1" applyAlignment="1">
      <alignment horizontal="center" vertical="center" textRotation="90"/>
    </xf>
    <xf numFmtId="0" fontId="17" fillId="4" borderId="172" xfId="0" applyFont="1" applyFill="1" applyBorder="1" applyAlignment="1">
      <alignment vertical="center" textRotation="90"/>
    </xf>
    <xf numFmtId="0" fontId="6" fillId="0" borderId="163" xfId="0" applyFont="1" applyFill="1" applyBorder="1" applyAlignment="1">
      <alignment horizontal="center" vertical="center" textRotation="90"/>
    </xf>
    <xf numFmtId="0" fontId="6" fillId="0" borderId="177" xfId="0" applyFont="1" applyFill="1" applyBorder="1" applyAlignment="1">
      <alignment horizontal="center" vertical="center" textRotation="90"/>
    </xf>
    <xf numFmtId="0" fontId="6" fillId="0" borderId="178" xfId="0" applyFont="1" applyFill="1" applyBorder="1" applyAlignment="1">
      <alignment horizontal="center" vertical="center" textRotation="90"/>
    </xf>
    <xf numFmtId="0" fontId="18" fillId="0" borderId="179" xfId="0" applyFont="1" applyFill="1" applyBorder="1" applyAlignment="1">
      <alignment horizontal="center" vertical="center" textRotation="90"/>
    </xf>
    <xf numFmtId="0" fontId="18" fillId="0" borderId="180" xfId="0" applyFont="1" applyFill="1" applyBorder="1" applyAlignment="1">
      <alignment horizontal="center" vertical="center" textRotation="90"/>
    </xf>
    <xf numFmtId="0" fontId="12" fillId="4" borderId="181" xfId="0" applyFont="1" applyFill="1" applyBorder="1" applyAlignment="1">
      <alignment vertical="center"/>
    </xf>
    <xf numFmtId="0" fontId="12" fillId="4" borderId="182" xfId="0" applyFont="1" applyFill="1" applyBorder="1" applyAlignment="1">
      <alignment vertical="center"/>
    </xf>
    <xf numFmtId="0" fontId="7" fillId="0" borderId="183" xfId="0" applyFont="1" applyFill="1" applyBorder="1" applyAlignment="1">
      <alignment horizontal="center" vertical="center" textRotation="90"/>
    </xf>
    <xf numFmtId="0" fontId="12" fillId="4" borderId="181" xfId="0" applyFont="1" applyFill="1" applyBorder="1" applyAlignment="1">
      <alignment horizontal="center" vertical="center" textRotation="90"/>
    </xf>
    <xf numFmtId="0" fontId="12" fillId="4" borderId="168" xfId="0" applyFont="1" applyFill="1" applyBorder="1" applyAlignment="1">
      <alignment horizontal="center" vertical="center" textRotation="90"/>
    </xf>
    <xf numFmtId="0" fontId="7" fillId="0" borderId="179" xfId="0" applyFont="1" applyFill="1" applyBorder="1" applyAlignment="1">
      <alignment horizontal="center" vertical="center" textRotation="90"/>
    </xf>
    <xf numFmtId="0" fontId="7" fillId="0" borderId="170" xfId="0" applyFont="1" applyFill="1" applyBorder="1" applyAlignment="1">
      <alignment horizontal="center" vertical="center" textRotation="90"/>
    </xf>
    <xf numFmtId="0" fontId="19" fillId="0" borderId="179" xfId="0" applyFont="1" applyFill="1" applyBorder="1" applyAlignment="1">
      <alignment horizontal="center" vertical="center" textRotation="90"/>
    </xf>
    <xf numFmtId="0" fontId="6" fillId="0" borderId="179" xfId="0" applyFont="1" applyFill="1" applyBorder="1" applyAlignment="1">
      <alignment horizontal="center" vertical="center" textRotation="90"/>
    </xf>
    <xf numFmtId="0" fontId="12" fillId="0" borderId="184" xfId="0" applyFont="1" applyFill="1" applyBorder="1" applyAlignment="1">
      <alignment horizontal="center" vertical="center" textRotation="90"/>
    </xf>
    <xf numFmtId="0" fontId="12" fillId="0" borderId="172" xfId="0" applyFont="1" applyFill="1" applyBorder="1" applyAlignment="1">
      <alignment horizontal="center" vertical="center" textRotation="90"/>
    </xf>
    <xf numFmtId="0" fontId="19" fillId="0" borderId="183" xfId="0" applyFont="1" applyFill="1" applyBorder="1" applyAlignment="1">
      <alignment horizontal="center" vertical="center" textRotation="90"/>
    </xf>
    <xf numFmtId="0" fontId="19" fillId="0" borderId="160" xfId="0" applyFont="1" applyFill="1" applyBorder="1" applyAlignment="1">
      <alignment horizontal="center" vertical="center" textRotation="90"/>
    </xf>
    <xf numFmtId="0" fontId="8" fillId="14" borderId="154" xfId="0" applyFont="1" applyFill="1" applyBorder="1" applyAlignment="1">
      <alignment horizontal="center" vertical="center" textRotation="90"/>
    </xf>
    <xf numFmtId="0" fontId="11" fillId="14" borderId="14" xfId="0" applyFont="1" applyFill="1" applyBorder="1" applyAlignment="1">
      <alignment horizontal="center" vertical="center" textRotation="90"/>
    </xf>
    <xf numFmtId="168" fontId="33" fillId="16" borderId="43" xfId="1" applyNumberFormat="1" applyFont="1" applyFill="1" applyBorder="1" applyAlignment="1">
      <alignment horizontal="center" vertical="center" wrapText="1"/>
    </xf>
    <xf numFmtId="168" fontId="48" fillId="16" borderId="43" xfId="1" applyNumberFormat="1" applyFont="1" applyFill="1" applyBorder="1" applyAlignment="1" applyProtection="1">
      <alignment horizontal="center" vertical="center" wrapText="1"/>
      <protection locked="0"/>
    </xf>
    <xf numFmtId="168" fontId="48" fillId="16" borderId="43" xfId="1" applyNumberFormat="1" applyFont="1" applyFill="1" applyBorder="1" applyAlignment="1">
      <alignment horizontal="center" vertical="center" wrapText="1"/>
    </xf>
    <xf numFmtId="168" fontId="58" fillId="16" borderId="43" xfId="1" applyNumberFormat="1" applyFont="1" applyFill="1" applyBorder="1" applyAlignment="1">
      <alignment horizontal="center" vertical="center" wrapText="1"/>
    </xf>
    <xf numFmtId="3" fontId="58" fillId="16" borderId="43" xfId="1" applyNumberFormat="1" applyFont="1" applyFill="1" applyBorder="1" applyAlignment="1">
      <alignment horizontal="center" vertical="center" wrapText="1"/>
    </xf>
    <xf numFmtId="3" fontId="60" fillId="16" borderId="43" xfId="1" applyNumberFormat="1" applyFont="1" applyFill="1" applyBorder="1" applyAlignment="1">
      <alignment horizontal="center" vertical="center" wrapText="1"/>
    </xf>
    <xf numFmtId="3" fontId="60" fillId="16" borderId="43" xfId="2" applyNumberFormat="1" applyFont="1" applyFill="1" applyBorder="1" applyAlignment="1">
      <alignment horizontal="center" vertical="center" wrapText="1"/>
    </xf>
    <xf numFmtId="168" fontId="60" fillId="16" borderId="43" xfId="2" applyNumberFormat="1" applyFont="1" applyFill="1" applyBorder="1" applyAlignment="1">
      <alignment horizontal="center" vertical="center" wrapText="1"/>
    </xf>
    <xf numFmtId="168" fontId="60" fillId="16" borderId="43" xfId="1" applyNumberFormat="1" applyFont="1" applyFill="1" applyBorder="1" applyAlignment="1">
      <alignment horizontal="center" vertical="center" wrapText="1"/>
    </xf>
    <xf numFmtId="1" fontId="60" fillId="16" borderId="58" xfId="1" applyNumberFormat="1" applyFont="1" applyFill="1" applyBorder="1" applyAlignment="1">
      <alignment horizontal="center" vertical="center" wrapText="1"/>
    </xf>
    <xf numFmtId="1" fontId="58" fillId="16" borderId="43" xfId="1" applyNumberFormat="1" applyFont="1" applyFill="1" applyBorder="1" applyAlignment="1">
      <alignment horizontal="center" vertical="center" wrapText="1"/>
    </xf>
    <xf numFmtId="168" fontId="58" fillId="16" borderId="45" xfId="1" applyNumberFormat="1" applyFont="1" applyFill="1" applyBorder="1" applyAlignment="1">
      <alignment horizontal="center" vertical="center" wrapText="1"/>
    </xf>
    <xf numFmtId="168" fontId="60" fillId="16" borderId="129" xfId="1" applyNumberFormat="1" applyFont="1" applyFill="1" applyBorder="1" applyAlignment="1">
      <alignment horizontal="center" vertical="center" wrapText="1"/>
    </xf>
    <xf numFmtId="1" fontId="60" fillId="16" borderId="43" xfId="1" applyNumberFormat="1" applyFont="1" applyFill="1" applyBorder="1" applyAlignment="1">
      <alignment horizontal="center" vertical="center" wrapText="1"/>
    </xf>
    <xf numFmtId="10" fontId="36" fillId="0" borderId="57" xfId="1" applyNumberFormat="1" applyFont="1" applyFill="1" applyBorder="1" applyAlignment="1">
      <alignment horizontal="center" vertical="center" wrapText="1"/>
    </xf>
    <xf numFmtId="0" fontId="42" fillId="0" borderId="57" xfId="1" applyFont="1" applyFill="1" applyBorder="1" applyAlignment="1">
      <alignment vertical="center" wrapText="1"/>
    </xf>
    <xf numFmtId="10" fontId="42" fillId="0" borderId="43" xfId="1" applyNumberFormat="1" applyFont="1" applyFill="1" applyBorder="1" applyAlignment="1">
      <alignment horizontal="left" vertical="center" wrapText="1"/>
    </xf>
    <xf numFmtId="0" fontId="14" fillId="9" borderId="43" xfId="1" applyFont="1" applyFill="1" applyBorder="1" applyAlignment="1">
      <alignment wrapText="1"/>
    </xf>
    <xf numFmtId="165" fontId="20" fillId="9" borderId="58" xfId="1" applyNumberFormat="1" applyFont="1" applyFill="1" applyBorder="1" applyAlignment="1" applyProtection="1">
      <alignment vertical="center" wrapText="1"/>
      <protection locked="0"/>
    </xf>
    <xf numFmtId="165" fontId="20" fillId="9" borderId="62" xfId="1" applyNumberFormat="1" applyFont="1" applyFill="1" applyBorder="1" applyAlignment="1" applyProtection="1">
      <alignment vertical="center" wrapText="1"/>
      <protection locked="0"/>
    </xf>
    <xf numFmtId="165" fontId="20" fillId="9" borderId="45" xfId="1" applyNumberFormat="1" applyFont="1" applyFill="1" applyBorder="1" applyAlignment="1" applyProtection="1">
      <alignment vertical="center" wrapText="1"/>
      <protection locked="0"/>
    </xf>
    <xf numFmtId="49" fontId="23" fillId="9" borderId="43" xfId="1" applyNumberFormat="1" applyFont="1" applyFill="1" applyBorder="1" applyAlignment="1" applyProtection="1">
      <alignment vertical="center" wrapText="1"/>
      <protection locked="0"/>
    </xf>
    <xf numFmtId="0" fontId="60" fillId="0" borderId="43" xfId="1" applyFont="1" applyFill="1" applyBorder="1" applyAlignment="1">
      <alignment horizontal="center" vertical="center" wrapText="1"/>
    </xf>
    <xf numFmtId="0" fontId="2" fillId="9" borderId="43" xfId="1" applyFont="1" applyFill="1" applyBorder="1" applyAlignment="1">
      <alignment horizontal="center" vertical="center" wrapText="1"/>
    </xf>
    <xf numFmtId="49" fontId="42" fillId="0" borderId="57" xfId="1" applyNumberFormat="1" applyFont="1" applyFill="1" applyBorder="1" applyAlignment="1" applyProtection="1">
      <alignment horizontal="left" vertical="center" wrapText="1"/>
      <protection locked="0"/>
    </xf>
    <xf numFmtId="49" fontId="42" fillId="0" borderId="44" xfId="1" applyNumberFormat="1" applyFont="1" applyFill="1" applyBorder="1" applyAlignment="1" applyProtection="1">
      <alignment horizontal="left" vertical="center" wrapText="1"/>
      <protection locked="0"/>
    </xf>
    <xf numFmtId="49" fontId="42" fillId="0" borderId="57" xfId="1" applyNumberFormat="1" applyFont="1" applyFill="1" applyBorder="1" applyAlignment="1" applyProtection="1">
      <alignment horizontal="left" vertical="top" wrapText="1"/>
      <protection locked="0"/>
    </xf>
    <xf numFmtId="49" fontId="42" fillId="0" borderId="44" xfId="1" applyNumberFormat="1" applyFont="1" applyFill="1" applyBorder="1" applyAlignment="1" applyProtection="1">
      <alignment horizontal="left" vertical="top" wrapText="1"/>
      <protection locked="0"/>
    </xf>
    <xf numFmtId="0" fontId="43" fillId="0" borderId="43" xfId="1" applyFont="1" applyFill="1" applyBorder="1" applyAlignment="1">
      <alignment horizontal="center" vertical="center" wrapText="1"/>
    </xf>
    <xf numFmtId="0" fontId="43" fillId="7" borderId="57" xfId="1" applyFont="1" applyFill="1" applyBorder="1" applyAlignment="1">
      <alignment horizontal="center" vertical="center" wrapText="1"/>
    </xf>
    <xf numFmtId="0" fontId="43" fillId="7" borderId="44" xfId="1" applyFont="1" applyFill="1" applyBorder="1" applyAlignment="1">
      <alignment horizontal="center" vertical="center" wrapText="1"/>
    </xf>
    <xf numFmtId="49" fontId="33" fillId="0" borderId="58" xfId="1" applyNumberFormat="1" applyFont="1" applyFill="1" applyBorder="1" applyAlignment="1">
      <alignment horizontal="center" vertical="center" wrapText="1"/>
    </xf>
    <xf numFmtId="49" fontId="33" fillId="0" borderId="62" xfId="1" applyNumberFormat="1" applyFont="1" applyFill="1" applyBorder="1" applyAlignment="1">
      <alignment horizontal="center" vertical="center" wrapText="1"/>
    </xf>
    <xf numFmtId="49" fontId="33" fillId="0" borderId="45" xfId="1" applyNumberFormat="1" applyFont="1" applyFill="1" applyBorder="1" applyAlignment="1">
      <alignment horizontal="center" vertical="center" wrapText="1"/>
    </xf>
    <xf numFmtId="10" fontId="58" fillId="0" borderId="58" xfId="1" applyNumberFormat="1" applyFont="1" applyFill="1" applyBorder="1" applyAlignment="1">
      <alignment horizontal="center" vertical="center" wrapText="1"/>
    </xf>
    <xf numFmtId="10" fontId="58" fillId="0" borderId="62" xfId="1" applyNumberFormat="1" applyFont="1" applyFill="1" applyBorder="1" applyAlignment="1">
      <alignment horizontal="center" vertical="center" wrapText="1"/>
    </xf>
    <xf numFmtId="10" fontId="58" fillId="0" borderId="45" xfId="1" applyNumberFormat="1" applyFont="1" applyFill="1" applyBorder="1" applyAlignment="1">
      <alignment horizontal="center" vertical="center" wrapText="1"/>
    </xf>
    <xf numFmtId="1" fontId="60" fillId="4" borderId="58" xfId="1" applyNumberFormat="1" applyFont="1" applyFill="1" applyBorder="1" applyAlignment="1">
      <alignment horizontal="center" vertical="center" wrapText="1"/>
    </xf>
    <xf numFmtId="1" fontId="60" fillId="4" borderId="62" xfId="1" applyNumberFormat="1" applyFont="1" applyFill="1" applyBorder="1" applyAlignment="1">
      <alignment horizontal="center" vertical="center" wrapText="1"/>
    </xf>
    <xf numFmtId="1" fontId="60" fillId="4" borderId="45" xfId="1" applyNumberFormat="1" applyFont="1" applyFill="1" applyBorder="1" applyAlignment="1">
      <alignment horizontal="center" vertical="center" wrapText="1"/>
    </xf>
    <xf numFmtId="49" fontId="48" fillId="0" borderId="58" xfId="1" applyNumberFormat="1" applyFont="1" applyFill="1" applyBorder="1" applyAlignment="1">
      <alignment horizontal="center" vertical="center" wrapText="1"/>
    </xf>
    <xf numFmtId="49" fontId="48" fillId="0" borderId="62" xfId="1" applyNumberFormat="1" applyFont="1" applyFill="1" applyBorder="1" applyAlignment="1">
      <alignment horizontal="center" vertical="center" wrapText="1"/>
    </xf>
    <xf numFmtId="49" fontId="58" fillId="0" borderId="58" xfId="1" applyNumberFormat="1" applyFont="1" applyFill="1" applyBorder="1" applyAlignment="1">
      <alignment horizontal="center" vertical="center" wrapText="1"/>
    </xf>
    <xf numFmtId="49" fontId="58" fillId="0" borderId="62" xfId="1" applyNumberFormat="1" applyFont="1" applyFill="1" applyBorder="1" applyAlignment="1">
      <alignment horizontal="center" vertical="center" wrapText="1"/>
    </xf>
    <xf numFmtId="0" fontId="58" fillId="0" borderId="58" xfId="1" applyFont="1" applyFill="1" applyBorder="1" applyAlignment="1">
      <alignment horizontal="center" vertical="center" wrapText="1"/>
    </xf>
    <xf numFmtId="0" fontId="58" fillId="0" borderId="62" xfId="1" applyFont="1" applyFill="1" applyBorder="1" applyAlignment="1">
      <alignment horizontal="center" vertical="center" wrapText="1"/>
    </xf>
    <xf numFmtId="3" fontId="48" fillId="0" borderId="58" xfId="1" applyNumberFormat="1" applyFont="1" applyFill="1" applyBorder="1" applyAlignment="1">
      <alignment horizontal="center" vertical="center" wrapText="1"/>
    </xf>
    <xf numFmtId="3" fontId="48" fillId="0" borderId="62" xfId="1" applyNumberFormat="1" applyFont="1" applyFill="1" applyBorder="1" applyAlignment="1">
      <alignment horizontal="center" vertical="center" wrapText="1"/>
    </xf>
    <xf numFmtId="3" fontId="48" fillId="0" borderId="45" xfId="1" applyNumberFormat="1" applyFont="1" applyFill="1" applyBorder="1" applyAlignment="1">
      <alignment horizontal="center" vertical="center" wrapText="1"/>
    </xf>
    <xf numFmtId="3" fontId="48" fillId="0" borderId="58" xfId="1" applyNumberFormat="1" applyFont="1" applyFill="1" applyBorder="1" applyAlignment="1" applyProtection="1">
      <alignment horizontal="center" vertical="center" wrapText="1"/>
      <protection locked="0"/>
    </xf>
    <xf numFmtId="3" fontId="48" fillId="0" borderId="62" xfId="1" applyNumberFormat="1" applyFont="1" applyFill="1" applyBorder="1" applyAlignment="1" applyProtection="1">
      <alignment horizontal="center" vertical="center" wrapText="1"/>
      <protection locked="0"/>
    </xf>
    <xf numFmtId="3" fontId="48" fillId="6" borderId="58" xfId="1" applyNumberFormat="1" applyFont="1" applyFill="1" applyBorder="1" applyAlignment="1" applyProtection="1">
      <alignment horizontal="center" vertical="center" wrapText="1"/>
      <protection locked="0"/>
    </xf>
    <xf numFmtId="3" fontId="48" fillId="6" borderId="62" xfId="1" applyNumberFormat="1" applyFont="1" applyFill="1" applyBorder="1" applyAlignment="1" applyProtection="1">
      <alignment horizontal="center" vertical="center" wrapText="1"/>
      <protection locked="0"/>
    </xf>
    <xf numFmtId="164" fontId="58" fillId="0" borderId="58" xfId="1" applyNumberFormat="1" applyFont="1" applyFill="1" applyBorder="1" applyAlignment="1">
      <alignment horizontal="center" vertical="center" wrapText="1"/>
    </xf>
    <xf numFmtId="164" fontId="58" fillId="0" borderId="62" xfId="1" applyNumberFormat="1" applyFont="1" applyFill="1" applyBorder="1" applyAlignment="1">
      <alignment horizontal="center" vertical="center" wrapText="1"/>
    </xf>
    <xf numFmtId="49" fontId="58" fillId="0" borderId="45" xfId="1" applyNumberFormat="1" applyFont="1" applyFill="1" applyBorder="1" applyAlignment="1">
      <alignment horizontal="center" vertical="center" wrapText="1"/>
    </xf>
    <xf numFmtId="49" fontId="48" fillId="0" borderId="45" xfId="1" applyNumberFormat="1" applyFont="1" applyFill="1" applyBorder="1" applyAlignment="1">
      <alignment horizontal="center" vertical="center" wrapText="1"/>
    </xf>
    <xf numFmtId="49" fontId="60" fillId="0" borderId="58" xfId="1" applyNumberFormat="1" applyFont="1" applyFill="1" applyBorder="1" applyAlignment="1">
      <alignment horizontal="center" vertical="center" wrapText="1"/>
    </xf>
    <xf numFmtId="49" fontId="60" fillId="0" borderId="62" xfId="1" applyNumberFormat="1" applyFont="1" applyFill="1" applyBorder="1" applyAlignment="1">
      <alignment horizontal="center" vertical="center" wrapText="1"/>
    </xf>
    <xf numFmtId="49" fontId="60" fillId="0" borderId="45" xfId="1" applyNumberFormat="1" applyFont="1" applyFill="1" applyBorder="1" applyAlignment="1">
      <alignment horizontal="center" vertical="center" wrapText="1"/>
    </xf>
    <xf numFmtId="49" fontId="54" fillId="0" borderId="58" xfId="1" applyNumberFormat="1" applyFont="1" applyFill="1" applyBorder="1" applyAlignment="1">
      <alignment horizontal="center" vertical="center" wrapText="1"/>
    </xf>
    <xf numFmtId="49" fontId="54" fillId="0" borderId="62" xfId="1" applyNumberFormat="1" applyFont="1" applyFill="1" applyBorder="1" applyAlignment="1">
      <alignment horizontal="center" vertical="center" wrapText="1"/>
    </xf>
    <xf numFmtId="49" fontId="54" fillId="0" borderId="45" xfId="1" applyNumberFormat="1" applyFont="1" applyFill="1" applyBorder="1" applyAlignment="1">
      <alignment horizontal="center" vertical="center" wrapText="1"/>
    </xf>
    <xf numFmtId="0" fontId="58" fillId="0" borderId="45" xfId="1" applyFont="1" applyFill="1" applyBorder="1" applyAlignment="1">
      <alignment horizontal="center" vertical="center" wrapText="1"/>
    </xf>
    <xf numFmtId="0" fontId="60" fillId="0" borderId="58" xfId="1" applyFont="1" applyFill="1" applyBorder="1" applyAlignment="1">
      <alignment horizontal="center" vertical="center" wrapText="1"/>
    </xf>
    <xf numFmtId="0" fontId="60" fillId="0" borderId="62" xfId="1" applyFont="1" applyFill="1" applyBorder="1" applyAlignment="1">
      <alignment horizontal="center" vertical="center" wrapText="1"/>
    </xf>
    <xf numFmtId="0" fontId="60" fillId="0" borderId="45" xfId="1" applyFont="1" applyFill="1" applyBorder="1" applyAlignment="1">
      <alignment horizontal="center" vertical="center" wrapText="1"/>
    </xf>
    <xf numFmtId="4" fontId="48" fillId="0" borderId="58" xfId="1" applyNumberFormat="1" applyFont="1" applyFill="1" applyBorder="1" applyAlignment="1" applyProtection="1">
      <alignment horizontal="center" vertical="center" wrapText="1"/>
      <protection locked="0"/>
    </xf>
    <xf numFmtId="4" fontId="48" fillId="0" borderId="62" xfId="1" applyNumberFormat="1" applyFont="1" applyFill="1" applyBorder="1" applyAlignment="1" applyProtection="1">
      <alignment horizontal="center" vertical="center" wrapText="1"/>
      <protection locked="0"/>
    </xf>
    <xf numFmtId="4" fontId="48" fillId="0" borderId="45" xfId="1" applyNumberFormat="1" applyFont="1" applyFill="1" applyBorder="1" applyAlignment="1" applyProtection="1">
      <alignment horizontal="center" vertical="center" wrapText="1"/>
      <protection locked="0"/>
    </xf>
    <xf numFmtId="3" fontId="48" fillId="0" borderId="45" xfId="1" applyNumberFormat="1" applyFont="1" applyFill="1" applyBorder="1" applyAlignment="1" applyProtection="1">
      <alignment horizontal="center" vertical="center" wrapText="1"/>
      <protection locked="0"/>
    </xf>
    <xf numFmtId="3" fontId="58" fillId="4" borderId="58" xfId="1" applyNumberFormat="1" applyFont="1" applyFill="1" applyBorder="1" applyAlignment="1">
      <alignment horizontal="center" vertical="center" wrapText="1"/>
    </xf>
    <xf numFmtId="3" fontId="58" fillId="4" borderId="62" xfId="1" applyNumberFormat="1" applyFont="1" applyFill="1" applyBorder="1" applyAlignment="1">
      <alignment horizontal="center" vertical="center" wrapText="1"/>
    </xf>
    <xf numFmtId="3" fontId="58" fillId="4" borderId="45" xfId="1" applyNumberFormat="1" applyFont="1" applyFill="1" applyBorder="1" applyAlignment="1">
      <alignment horizontal="center" vertical="center" wrapText="1"/>
    </xf>
    <xf numFmtId="0" fontId="33" fillId="0" borderId="57" xfId="1" applyFont="1" applyFill="1" applyBorder="1" applyAlignment="1">
      <alignment horizontal="center" vertical="center" wrapText="1"/>
    </xf>
    <xf numFmtId="0" fontId="33" fillId="0" borderId="59" xfId="1" applyFont="1" applyFill="1" applyBorder="1" applyAlignment="1">
      <alignment horizontal="center" vertical="center" wrapText="1"/>
    </xf>
    <xf numFmtId="0" fontId="33" fillId="0" borderId="44" xfId="1" applyFont="1" applyFill="1" applyBorder="1" applyAlignment="1">
      <alignment horizontal="center" vertical="center" wrapText="1"/>
    </xf>
    <xf numFmtId="49" fontId="33" fillId="0" borderId="43" xfId="1" applyNumberFormat="1" applyFont="1" applyFill="1" applyBorder="1" applyAlignment="1" applyProtection="1">
      <alignment horizontal="center" vertical="center" wrapText="1"/>
      <protection locked="0"/>
    </xf>
    <xf numFmtId="0" fontId="40" fillId="7" borderId="43" xfId="1" applyFont="1" applyFill="1" applyBorder="1" applyAlignment="1">
      <alignment horizontal="center" vertical="center" wrapText="1"/>
    </xf>
    <xf numFmtId="49" fontId="40" fillId="0" borderId="43" xfId="1" applyNumberFormat="1" applyFont="1" applyFill="1" applyBorder="1" applyAlignment="1">
      <alignment horizontal="center" vertical="center" wrapText="1"/>
    </xf>
    <xf numFmtId="0" fontId="40" fillId="0" borderId="43" xfId="1" applyFont="1" applyFill="1" applyBorder="1" applyAlignment="1">
      <alignment horizontal="center" vertical="center" wrapText="1"/>
    </xf>
    <xf numFmtId="10" fontId="42" fillId="0" borderId="143" xfId="1" applyNumberFormat="1" applyFont="1" applyFill="1" applyBorder="1" applyAlignment="1">
      <alignment horizontal="left" vertical="top" wrapText="1"/>
    </xf>
    <xf numFmtId="10" fontId="42" fillId="0" borderId="144" xfId="1" applyNumberFormat="1" applyFont="1" applyFill="1" applyBorder="1" applyAlignment="1">
      <alignment horizontal="left" vertical="top" wrapText="1"/>
    </xf>
    <xf numFmtId="10" fontId="42" fillId="0" borderId="99" xfId="1" applyNumberFormat="1" applyFont="1" applyFill="1" applyBorder="1" applyAlignment="1">
      <alignment horizontal="left" vertical="top" wrapText="1"/>
    </xf>
    <xf numFmtId="49" fontId="43" fillId="0" borderId="57" xfId="1" applyNumberFormat="1" applyFont="1" applyFill="1" applyBorder="1" applyAlignment="1" applyProtection="1">
      <alignment horizontal="left" vertical="top" wrapText="1"/>
      <protection locked="0"/>
    </xf>
    <xf numFmtId="49" fontId="43" fillId="0" borderId="44" xfId="1" applyNumberFormat="1" applyFont="1" applyFill="1" applyBorder="1" applyAlignment="1" applyProtection="1">
      <alignment horizontal="left" vertical="top" wrapText="1"/>
      <protection locked="0"/>
    </xf>
    <xf numFmtId="49" fontId="42" fillId="0" borderId="57" xfId="1" applyNumberFormat="1" applyFont="1" applyFill="1" applyBorder="1" applyAlignment="1" applyProtection="1">
      <alignment vertical="top" wrapText="1"/>
      <protection locked="0"/>
    </xf>
    <xf numFmtId="49" fontId="42" fillId="0" borderId="44" xfId="1" applyNumberFormat="1" applyFont="1" applyFill="1" applyBorder="1" applyAlignment="1" applyProtection="1">
      <alignment vertical="top" wrapText="1"/>
      <protection locked="0"/>
    </xf>
    <xf numFmtId="3" fontId="58" fillId="0" borderId="58" xfId="1" applyNumberFormat="1" applyFont="1" applyFill="1" applyBorder="1" applyAlignment="1">
      <alignment horizontal="center" vertical="center" wrapText="1"/>
    </xf>
    <xf numFmtId="3" fontId="58" fillId="0" borderId="62" xfId="1" applyNumberFormat="1" applyFont="1" applyFill="1" applyBorder="1" applyAlignment="1">
      <alignment horizontal="center" vertical="center" wrapText="1"/>
    </xf>
    <xf numFmtId="3" fontId="58" fillId="0" borderId="45" xfId="1" applyNumberFormat="1" applyFont="1" applyFill="1" applyBorder="1" applyAlignment="1">
      <alignment horizontal="center" vertical="center" wrapText="1"/>
    </xf>
    <xf numFmtId="49" fontId="42" fillId="0" borderId="58" xfId="1" applyNumberFormat="1" applyFont="1" applyFill="1" applyBorder="1" applyAlignment="1" applyProtection="1">
      <alignment horizontal="left" vertical="center" wrapText="1"/>
      <protection locked="0"/>
    </xf>
    <xf numFmtId="49" fontId="42" fillId="0" borderId="62" xfId="1" applyNumberFormat="1" applyFont="1" applyFill="1" applyBorder="1" applyAlignment="1" applyProtection="1">
      <alignment horizontal="left" vertical="center" wrapText="1"/>
      <protection locked="0"/>
    </xf>
    <xf numFmtId="49" fontId="42" fillId="0" borderId="45" xfId="1" applyNumberFormat="1" applyFont="1" applyFill="1" applyBorder="1" applyAlignment="1" applyProtection="1">
      <alignment horizontal="left" vertical="center" wrapText="1"/>
      <protection locked="0"/>
    </xf>
    <xf numFmtId="49" fontId="42" fillId="0" borderId="57" xfId="1" applyNumberFormat="1" applyFont="1" applyFill="1" applyBorder="1" applyAlignment="1" applyProtection="1">
      <alignment vertical="center" wrapText="1"/>
      <protection locked="0"/>
    </xf>
    <xf numFmtId="49" fontId="42" fillId="0" borderId="44" xfId="1" applyNumberFormat="1" applyFont="1" applyFill="1" applyBorder="1" applyAlignment="1" applyProtection="1">
      <alignment vertical="center" wrapText="1"/>
      <protection locked="0"/>
    </xf>
    <xf numFmtId="49" fontId="42" fillId="0" borderId="43" xfId="1" applyNumberFormat="1" applyFont="1" applyFill="1" applyBorder="1" applyAlignment="1" applyProtection="1">
      <alignment horizontal="left" vertical="top" wrapText="1"/>
      <protection locked="0"/>
    </xf>
    <xf numFmtId="3" fontId="48" fillId="6" borderId="45" xfId="1" applyNumberFormat="1" applyFont="1" applyFill="1" applyBorder="1" applyAlignment="1" applyProtection="1">
      <alignment horizontal="center" vertical="center" wrapText="1"/>
      <protection locked="0"/>
    </xf>
    <xf numFmtId="3" fontId="60" fillId="0" borderId="58" xfId="2" applyNumberFormat="1" applyFont="1" applyFill="1" applyBorder="1" applyAlignment="1">
      <alignment horizontal="center" vertical="center" wrapText="1"/>
    </xf>
    <xf numFmtId="3" fontId="60" fillId="0" borderId="62" xfId="2" applyNumberFormat="1" applyFont="1" applyFill="1" applyBorder="1" applyAlignment="1">
      <alignment horizontal="center" vertical="center" wrapText="1"/>
    </xf>
    <xf numFmtId="3" fontId="60" fillId="0" borderId="45" xfId="2" applyNumberFormat="1" applyFont="1" applyFill="1" applyBorder="1" applyAlignment="1">
      <alignment horizontal="center" vertical="center" wrapText="1"/>
    </xf>
    <xf numFmtId="3" fontId="60" fillId="0" borderId="58" xfId="1" applyNumberFormat="1" applyFont="1" applyFill="1" applyBorder="1" applyAlignment="1">
      <alignment horizontal="center" vertical="center" wrapText="1"/>
    </xf>
    <xf numFmtId="3" fontId="60" fillId="0" borderId="62" xfId="1" applyNumberFormat="1" applyFont="1" applyFill="1" applyBorder="1" applyAlignment="1">
      <alignment horizontal="center" vertical="center" wrapText="1"/>
    </xf>
    <xf numFmtId="3" fontId="60" fillId="0" borderId="45" xfId="1" applyNumberFormat="1" applyFont="1" applyFill="1" applyBorder="1" applyAlignment="1">
      <alignment horizontal="center" vertical="center" wrapText="1"/>
    </xf>
    <xf numFmtId="168" fontId="60" fillId="4" borderId="58" xfId="1" applyNumberFormat="1" applyFont="1" applyFill="1" applyBorder="1" applyAlignment="1">
      <alignment horizontal="center" vertical="center" wrapText="1"/>
    </xf>
    <xf numFmtId="168" fontId="60" fillId="4" borderId="62" xfId="1" applyNumberFormat="1" applyFont="1" applyFill="1" applyBorder="1" applyAlignment="1">
      <alignment horizontal="center" vertical="center" wrapText="1"/>
    </xf>
    <xf numFmtId="168" fontId="60" fillId="4" borderId="45" xfId="1" applyNumberFormat="1" applyFont="1" applyFill="1" applyBorder="1" applyAlignment="1">
      <alignment horizontal="center" vertical="center" wrapText="1"/>
    </xf>
    <xf numFmtId="0" fontId="42" fillId="0" borderId="144" xfId="1" applyFont="1" applyFill="1" applyBorder="1" applyAlignment="1">
      <alignment vertical="center" wrapText="1"/>
    </xf>
    <xf numFmtId="0" fontId="42" fillId="0" borderId="0" xfId="1" applyFont="1" applyFill="1" applyBorder="1" applyAlignment="1">
      <alignment vertical="center" wrapText="1"/>
    </xf>
    <xf numFmtId="49" fontId="48" fillId="0" borderId="43" xfId="1" applyNumberFormat="1" applyFont="1" applyFill="1" applyBorder="1" applyAlignment="1">
      <alignment horizontal="center" vertical="center" wrapText="1"/>
    </xf>
    <xf numFmtId="164" fontId="58" fillId="0" borderId="45" xfId="1" applyNumberFormat="1" applyFont="1" applyFill="1" applyBorder="1" applyAlignment="1">
      <alignment horizontal="center" vertical="center" wrapText="1"/>
    </xf>
    <xf numFmtId="1" fontId="58" fillId="4" borderId="58" xfId="1" applyNumberFormat="1" applyFont="1" applyFill="1" applyBorder="1" applyAlignment="1">
      <alignment horizontal="center" vertical="center" wrapText="1"/>
    </xf>
    <xf numFmtId="1" fontId="58" fillId="4" borderId="62" xfId="1" applyNumberFormat="1" applyFont="1" applyFill="1" applyBorder="1" applyAlignment="1">
      <alignment horizontal="center" vertical="center" wrapText="1"/>
    </xf>
    <xf numFmtId="1" fontId="58" fillId="4" borderId="45" xfId="1" applyNumberFormat="1" applyFont="1" applyFill="1" applyBorder="1" applyAlignment="1">
      <alignment horizontal="center" vertical="center" wrapText="1"/>
    </xf>
    <xf numFmtId="170" fontId="58" fillId="0" borderId="58" xfId="1" applyNumberFormat="1" applyFont="1" applyFill="1" applyBorder="1" applyAlignment="1">
      <alignment horizontal="center" vertical="center" wrapText="1"/>
    </xf>
    <xf numFmtId="170" fontId="58" fillId="0" borderId="45" xfId="1" applyNumberFormat="1" applyFont="1" applyFill="1" applyBorder="1" applyAlignment="1">
      <alignment horizontal="center" vertical="center" wrapText="1"/>
    </xf>
    <xf numFmtId="49" fontId="42" fillId="0" borderId="57" xfId="1" applyNumberFormat="1" applyFont="1" applyFill="1" applyBorder="1" applyAlignment="1" applyProtection="1">
      <alignment horizontal="center" vertical="center" wrapText="1"/>
      <protection locked="0"/>
    </xf>
    <xf numFmtId="49" fontId="42" fillId="0" borderId="44" xfId="1" applyNumberFormat="1" applyFont="1" applyFill="1" applyBorder="1" applyAlignment="1" applyProtection="1">
      <alignment horizontal="center" vertical="center" wrapText="1"/>
      <protection locked="0"/>
    </xf>
    <xf numFmtId="10" fontId="60" fillId="0" borderId="43" xfId="1" applyNumberFormat="1" applyFont="1" applyFill="1" applyBorder="1" applyAlignment="1">
      <alignment horizontal="center" vertical="center" wrapText="1"/>
    </xf>
    <xf numFmtId="167" fontId="54" fillId="6" borderId="43" xfId="1" applyNumberFormat="1" applyFont="1" applyFill="1" applyBorder="1" applyAlignment="1" applyProtection="1">
      <alignment horizontal="center" vertical="center" wrapText="1"/>
      <protection locked="0"/>
    </xf>
    <xf numFmtId="164" fontId="60" fillId="0" borderId="43" xfId="1" applyNumberFormat="1" applyFont="1" applyFill="1" applyBorder="1" applyAlignment="1">
      <alignment horizontal="center" vertical="center" wrapText="1"/>
    </xf>
    <xf numFmtId="49" fontId="43" fillId="0" borderId="57" xfId="1" applyNumberFormat="1" applyFont="1" applyFill="1" applyBorder="1" applyAlignment="1" applyProtection="1">
      <alignment horizontal="center" vertical="center" wrapText="1"/>
      <protection locked="0"/>
    </xf>
    <xf numFmtId="49" fontId="43" fillId="0" borderId="44" xfId="1" applyNumberFormat="1" applyFont="1" applyFill="1" applyBorder="1" applyAlignment="1" applyProtection="1">
      <alignment horizontal="center" vertical="center" wrapText="1"/>
      <protection locked="0"/>
    </xf>
    <xf numFmtId="168" fontId="60" fillId="4" borderId="57" xfId="1" applyNumberFormat="1" applyFont="1" applyFill="1" applyBorder="1" applyAlignment="1">
      <alignment horizontal="center" vertical="center" wrapText="1"/>
    </xf>
    <xf numFmtId="168" fontId="60" fillId="4" borderId="43" xfId="1" applyNumberFormat="1" applyFont="1" applyFill="1" applyBorder="1" applyAlignment="1">
      <alignment horizontal="center" vertical="center" wrapText="1"/>
    </xf>
    <xf numFmtId="49" fontId="36" fillId="0" borderId="43" xfId="1" applyNumberFormat="1" applyFont="1" applyFill="1" applyBorder="1" applyAlignment="1">
      <alignment horizontal="center" vertical="center" wrapText="1"/>
    </xf>
    <xf numFmtId="0" fontId="54" fillId="0" borderId="43" xfId="1" applyFont="1" applyFill="1" applyBorder="1" applyAlignment="1">
      <alignment horizontal="center" vertical="center" wrapText="1"/>
    </xf>
    <xf numFmtId="0" fontId="60" fillId="0" borderId="43" xfId="1" applyFont="1" applyFill="1" applyBorder="1" applyAlignment="1">
      <alignment horizontal="center" vertical="center" wrapText="1"/>
    </xf>
    <xf numFmtId="167" fontId="54" fillId="0" borderId="43" xfId="1" applyNumberFormat="1" applyFont="1" applyFill="1" applyBorder="1" applyAlignment="1">
      <alignment horizontal="center" vertical="center" wrapText="1"/>
    </xf>
    <xf numFmtId="49" fontId="38" fillId="0" borderId="57" xfId="1" applyNumberFormat="1" applyFont="1" applyFill="1" applyBorder="1" applyAlignment="1" applyProtection="1">
      <alignment horizontal="center" vertical="center" wrapText="1"/>
      <protection locked="0"/>
    </xf>
    <xf numFmtId="49" fontId="38" fillId="0" borderId="44" xfId="1" applyNumberFormat="1" applyFont="1" applyFill="1" applyBorder="1" applyAlignment="1" applyProtection="1">
      <alignment horizontal="center" vertical="center" wrapText="1"/>
      <protection locked="0"/>
    </xf>
    <xf numFmtId="3" fontId="20" fillId="9" borderId="43" xfId="1" applyNumberFormat="1" applyFont="1" applyFill="1" applyBorder="1" applyAlignment="1" applyProtection="1">
      <alignment horizontal="center" vertical="center" wrapText="1"/>
      <protection locked="0"/>
    </xf>
    <xf numFmtId="0" fontId="2" fillId="9" borderId="43" xfId="1" applyFont="1" applyFill="1" applyBorder="1" applyAlignment="1">
      <alignment horizontal="center" vertical="center" wrapText="1"/>
    </xf>
    <xf numFmtId="49" fontId="42" fillId="0" borderId="58" xfId="1" applyNumberFormat="1" applyFont="1" applyFill="1" applyBorder="1" applyAlignment="1" applyProtection="1">
      <alignment horizontal="center" vertical="center" wrapText="1"/>
      <protection locked="0"/>
    </xf>
    <xf numFmtId="49" fontId="42" fillId="0" borderId="62" xfId="1" applyNumberFormat="1" applyFont="1" applyFill="1" applyBorder="1" applyAlignment="1" applyProtection="1">
      <alignment horizontal="center" vertical="center" wrapText="1"/>
      <protection locked="0"/>
    </xf>
    <xf numFmtId="1" fontId="58" fillId="0" borderId="58" xfId="1" applyNumberFormat="1" applyFont="1" applyFill="1" applyBorder="1" applyAlignment="1">
      <alignment horizontal="center" vertical="center" wrapText="1"/>
    </xf>
    <xf numFmtId="1" fontId="58" fillId="0" borderId="62" xfId="1" applyNumberFormat="1" applyFont="1" applyFill="1" applyBorder="1" applyAlignment="1">
      <alignment horizontal="center" vertical="center" wrapText="1"/>
    </xf>
    <xf numFmtId="168" fontId="58" fillId="4" borderId="58" xfId="1" applyNumberFormat="1" applyFont="1" applyFill="1" applyBorder="1" applyAlignment="1">
      <alignment horizontal="center" vertical="center" wrapText="1"/>
    </xf>
    <xf numFmtId="168" fontId="58" fillId="4" borderId="62" xfId="1" applyNumberFormat="1" applyFont="1" applyFill="1" applyBorder="1" applyAlignment="1">
      <alignment horizontal="center" vertical="center" wrapText="1"/>
    </xf>
    <xf numFmtId="168" fontId="58" fillId="4" borderId="45" xfId="1" applyNumberFormat="1" applyFont="1" applyFill="1" applyBorder="1" applyAlignment="1">
      <alignment horizontal="center" vertical="center" wrapText="1"/>
    </xf>
    <xf numFmtId="170" fontId="58" fillId="0" borderId="62" xfId="1" applyNumberFormat="1" applyFont="1" applyFill="1" applyBorder="1" applyAlignment="1">
      <alignment horizontal="center" vertical="center" wrapText="1"/>
    </xf>
    <xf numFmtId="49" fontId="42" fillId="0" borderId="45" xfId="1" applyNumberFormat="1" applyFont="1" applyFill="1" applyBorder="1" applyAlignment="1" applyProtection="1">
      <alignment horizontal="center" vertical="center" wrapText="1"/>
      <protection locked="0"/>
    </xf>
    <xf numFmtId="0" fontId="36" fillId="0" borderId="57" xfId="1" applyFont="1" applyBorder="1" applyAlignment="1">
      <alignment horizontal="center" vertical="center"/>
    </xf>
    <xf numFmtId="0" fontId="36" fillId="0" borderId="44" xfId="1" applyFont="1" applyBorder="1" applyAlignment="1">
      <alignment horizontal="center" vertical="center"/>
    </xf>
    <xf numFmtId="49" fontId="42" fillId="0" borderId="143" xfId="1" applyNumberFormat="1" applyFont="1" applyFill="1" applyBorder="1" applyAlignment="1" applyProtection="1">
      <alignment horizontal="left" vertical="center" wrapText="1"/>
      <protection locked="0"/>
    </xf>
    <xf numFmtId="49" fontId="42" fillId="0" borderId="130" xfId="1" applyNumberFormat="1" applyFont="1" applyFill="1" applyBorder="1" applyAlignment="1" applyProtection="1">
      <alignment horizontal="left" vertical="center" wrapText="1"/>
      <protection locked="0"/>
    </xf>
    <xf numFmtId="49" fontId="42" fillId="0" borderId="144" xfId="1" applyNumberFormat="1" applyFont="1" applyFill="1" applyBorder="1" applyAlignment="1" applyProtection="1">
      <alignment horizontal="left" vertical="center" wrapText="1"/>
      <protection locked="0"/>
    </xf>
    <xf numFmtId="49" fontId="42" fillId="0" borderId="142" xfId="1" applyNumberFormat="1" applyFont="1" applyFill="1" applyBorder="1" applyAlignment="1" applyProtection="1">
      <alignment horizontal="left" vertical="center" wrapText="1"/>
      <protection locked="0"/>
    </xf>
    <xf numFmtId="49" fontId="42" fillId="0" borderId="99" xfId="1" applyNumberFormat="1" applyFont="1" applyFill="1" applyBorder="1" applyAlignment="1" applyProtection="1">
      <alignment horizontal="left" vertical="center" wrapText="1"/>
      <protection locked="0"/>
    </xf>
    <xf numFmtId="49" fontId="42" fillId="0" borderId="129" xfId="1" applyNumberFormat="1" applyFont="1" applyFill="1" applyBorder="1" applyAlignment="1" applyProtection="1">
      <alignment horizontal="left" vertical="center" wrapText="1"/>
      <protection locked="0"/>
    </xf>
    <xf numFmtId="0" fontId="42" fillId="0" borderId="43" xfId="1" applyFont="1" applyFill="1" applyBorder="1" applyAlignment="1">
      <alignment horizontal="left" vertical="center" wrapText="1"/>
    </xf>
    <xf numFmtId="3" fontId="58" fillId="16" borderId="58" xfId="1" applyNumberFormat="1" applyFont="1" applyFill="1" applyBorder="1" applyAlignment="1">
      <alignment horizontal="center" vertical="center" wrapText="1"/>
    </xf>
    <xf numFmtId="3" fontId="58" fillId="16" borderId="62" xfId="1" applyNumberFormat="1" applyFont="1" applyFill="1" applyBorder="1" applyAlignment="1">
      <alignment horizontal="center" vertical="center" wrapText="1"/>
    </xf>
    <xf numFmtId="3" fontId="58" fillId="16" borderId="45" xfId="1" applyNumberFormat="1" applyFont="1" applyFill="1" applyBorder="1" applyAlignment="1">
      <alignment horizontal="center" vertical="center" wrapText="1"/>
    </xf>
    <xf numFmtId="1" fontId="60" fillId="16" borderId="58" xfId="1" applyNumberFormat="1" applyFont="1" applyFill="1" applyBorder="1" applyAlignment="1">
      <alignment horizontal="center" vertical="center" wrapText="1"/>
    </xf>
    <xf numFmtId="1" fontId="60" fillId="16" borderId="62" xfId="1" applyNumberFormat="1" applyFont="1" applyFill="1" applyBorder="1" applyAlignment="1">
      <alignment horizontal="center" vertical="center" wrapText="1"/>
    </xf>
    <xf numFmtId="1" fontId="60" fillId="16" borderId="45" xfId="1" applyNumberFormat="1" applyFont="1" applyFill="1" applyBorder="1" applyAlignment="1">
      <alignment horizontal="center" vertical="center" wrapText="1"/>
    </xf>
    <xf numFmtId="49" fontId="38" fillId="0" borderId="143" xfId="1" applyNumberFormat="1" applyFont="1" applyFill="1" applyBorder="1" applyAlignment="1" applyProtection="1">
      <alignment horizontal="center" vertical="center" wrapText="1"/>
      <protection locked="0"/>
    </xf>
    <xf numFmtId="49" fontId="38" fillId="0" borderId="123" xfId="1" applyNumberFormat="1" applyFont="1" applyFill="1" applyBorder="1" applyAlignment="1" applyProtection="1">
      <alignment horizontal="center" vertical="center" wrapText="1"/>
      <protection locked="0"/>
    </xf>
    <xf numFmtId="0" fontId="42" fillId="0" borderId="57" xfId="1" applyFont="1" applyFill="1" applyBorder="1" applyAlignment="1">
      <alignment horizontal="left" vertical="top" wrapText="1"/>
    </xf>
    <xf numFmtId="0" fontId="42" fillId="0" borderId="44" xfId="1" applyFont="1" applyFill="1" applyBorder="1" applyAlignment="1">
      <alignment horizontal="left" vertical="top" wrapText="1"/>
    </xf>
    <xf numFmtId="10" fontId="42" fillId="0" borderId="58" xfId="1" applyNumberFormat="1" applyFont="1" applyFill="1" applyBorder="1" applyAlignment="1">
      <alignment horizontal="center" vertical="center" wrapText="1"/>
    </xf>
    <xf numFmtId="10" fontId="42" fillId="0" borderId="62" xfId="1" applyNumberFormat="1" applyFont="1" applyFill="1" applyBorder="1" applyAlignment="1">
      <alignment horizontal="center" vertical="center" wrapText="1"/>
    </xf>
    <xf numFmtId="10" fontId="42" fillId="0" borderId="45" xfId="1" applyNumberFormat="1" applyFont="1" applyFill="1" applyBorder="1" applyAlignment="1">
      <alignment horizontal="center" vertical="center" wrapText="1"/>
    </xf>
    <xf numFmtId="168" fontId="60" fillId="16" borderId="58" xfId="1" applyNumberFormat="1" applyFont="1" applyFill="1" applyBorder="1" applyAlignment="1">
      <alignment horizontal="center" vertical="center" wrapText="1"/>
    </xf>
    <xf numFmtId="168" fontId="60" fillId="16" borderId="62" xfId="1" applyNumberFormat="1" applyFont="1" applyFill="1" applyBorder="1" applyAlignment="1">
      <alignment horizontal="center" vertical="center" wrapText="1"/>
    </xf>
    <xf numFmtId="168" fontId="60" fillId="16" borderId="45" xfId="1" applyNumberFormat="1" applyFont="1" applyFill="1" applyBorder="1" applyAlignment="1">
      <alignment horizontal="center" vertical="center" wrapText="1"/>
    </xf>
    <xf numFmtId="10" fontId="42" fillId="0" borderId="130" xfId="1" applyNumberFormat="1" applyFont="1" applyFill="1" applyBorder="1" applyAlignment="1">
      <alignment horizontal="center" vertical="center" wrapText="1"/>
    </xf>
    <xf numFmtId="10" fontId="42" fillId="0" borderId="142" xfId="1" applyNumberFormat="1" applyFont="1" applyFill="1" applyBorder="1" applyAlignment="1">
      <alignment horizontal="center" vertical="center" wrapText="1"/>
    </xf>
    <xf numFmtId="10" fontId="42" fillId="0" borderId="129" xfId="1" applyNumberFormat="1" applyFont="1" applyFill="1" applyBorder="1" applyAlignment="1">
      <alignment horizontal="center" vertical="center" wrapText="1"/>
    </xf>
    <xf numFmtId="0" fontId="42" fillId="0" borderId="58" xfId="1" applyNumberFormat="1" applyFont="1" applyFill="1" applyBorder="1" applyAlignment="1">
      <alignment horizontal="center" vertical="center" wrapText="1"/>
    </xf>
    <xf numFmtId="0" fontId="42" fillId="0" borderId="62" xfId="1" applyNumberFormat="1" applyFont="1" applyFill="1" applyBorder="1" applyAlignment="1">
      <alignment horizontal="center" vertical="center" wrapText="1"/>
    </xf>
    <xf numFmtId="0" fontId="42" fillId="0" borderId="45" xfId="1" applyNumberFormat="1" applyFont="1" applyFill="1" applyBorder="1" applyAlignment="1">
      <alignment horizontal="center" vertical="center" wrapText="1"/>
    </xf>
    <xf numFmtId="10" fontId="43" fillId="0" borderId="58" xfId="1" applyNumberFormat="1" applyFont="1" applyFill="1" applyBorder="1" applyAlignment="1">
      <alignment horizontal="center" vertical="center" wrapText="1"/>
    </xf>
    <xf numFmtId="10" fontId="43" fillId="0" borderId="62" xfId="1" applyNumberFormat="1" applyFont="1" applyFill="1" applyBorder="1" applyAlignment="1">
      <alignment horizontal="center" vertical="center" wrapText="1"/>
    </xf>
    <xf numFmtId="10" fontId="43" fillId="0" borderId="45" xfId="1" applyNumberFormat="1" applyFont="1" applyFill="1" applyBorder="1" applyAlignment="1">
      <alignment horizontal="center" vertical="center" wrapText="1"/>
    </xf>
    <xf numFmtId="165" fontId="20" fillId="9" borderId="58" xfId="1" applyNumberFormat="1" applyFont="1" applyFill="1" applyBorder="1" applyAlignment="1" applyProtection="1">
      <alignment horizontal="center" vertical="center" wrapText="1"/>
      <protection locked="0"/>
    </xf>
    <xf numFmtId="165" fontId="20" fillId="9" borderId="62" xfId="1" applyNumberFormat="1" applyFont="1" applyFill="1" applyBorder="1" applyAlignment="1" applyProtection="1">
      <alignment horizontal="center" vertical="center" wrapText="1"/>
      <protection locked="0"/>
    </xf>
    <xf numFmtId="165" fontId="20" fillId="9" borderId="45" xfId="1" applyNumberFormat="1" applyFont="1" applyFill="1" applyBorder="1" applyAlignment="1" applyProtection="1">
      <alignment horizontal="center" vertical="center" wrapText="1"/>
      <protection locked="0"/>
    </xf>
    <xf numFmtId="10" fontId="43" fillId="0" borderId="43" xfId="1" applyNumberFormat="1" applyFont="1" applyFill="1" applyBorder="1" applyAlignment="1">
      <alignment horizontal="center" vertical="center" wrapText="1"/>
    </xf>
    <xf numFmtId="0" fontId="42" fillId="0" borderId="44" xfId="1" applyFont="1" applyFill="1" applyBorder="1" applyAlignment="1">
      <alignment horizontal="left" vertical="center"/>
    </xf>
    <xf numFmtId="10" fontId="43" fillId="0" borderId="143" xfId="1" applyNumberFormat="1" applyFont="1" applyFill="1" applyBorder="1" applyAlignment="1">
      <alignment horizontal="center" vertical="center" wrapText="1"/>
    </xf>
    <xf numFmtId="10" fontId="43" fillId="0" borderId="144" xfId="1" applyNumberFormat="1" applyFont="1" applyFill="1" applyBorder="1" applyAlignment="1">
      <alignment horizontal="center" vertical="center" wrapText="1"/>
    </xf>
    <xf numFmtId="10" fontId="43" fillId="0" borderId="99" xfId="1" applyNumberFormat="1" applyFont="1" applyFill="1" applyBorder="1" applyAlignment="1">
      <alignment horizontal="center" vertical="center" wrapText="1"/>
    </xf>
    <xf numFmtId="10" fontId="42" fillId="0" borderId="58" xfId="1" applyNumberFormat="1" applyFont="1" applyFill="1" applyBorder="1" applyAlignment="1">
      <alignment horizontal="center" vertical="top" wrapText="1"/>
    </xf>
    <xf numFmtId="10" fontId="42" fillId="0" borderId="62" xfId="1" applyNumberFormat="1" applyFont="1" applyFill="1" applyBorder="1" applyAlignment="1">
      <alignment horizontal="center" vertical="top" wrapText="1"/>
    </xf>
    <xf numFmtId="10" fontId="42" fillId="0" borderId="45" xfId="1" applyNumberFormat="1" applyFont="1" applyFill="1" applyBorder="1" applyAlignment="1">
      <alignment horizontal="center" vertical="top" wrapText="1"/>
    </xf>
    <xf numFmtId="0" fontId="2" fillId="9" borderId="58" xfId="1" applyFont="1" applyFill="1" applyBorder="1" applyAlignment="1">
      <alignment horizontal="center" vertical="center" wrapText="1"/>
    </xf>
    <xf numFmtId="0" fontId="2" fillId="9" borderId="62" xfId="1" applyFont="1" applyFill="1" applyBorder="1" applyAlignment="1">
      <alignment horizontal="center" vertical="center" wrapText="1"/>
    </xf>
    <xf numFmtId="0" fontId="2" fillId="9" borderId="45" xfId="1" applyFont="1" applyFill="1" applyBorder="1" applyAlignment="1">
      <alignment horizontal="center" vertical="center" wrapText="1"/>
    </xf>
    <xf numFmtId="10" fontId="42" fillId="0" borderId="58" xfId="1" quotePrefix="1" applyNumberFormat="1" applyFont="1" applyFill="1" applyBorder="1" applyAlignment="1">
      <alignment horizontal="center" vertical="center" wrapText="1"/>
    </xf>
    <xf numFmtId="10" fontId="42" fillId="0" borderId="57" xfId="1" applyNumberFormat="1" applyFont="1" applyFill="1" applyBorder="1" applyAlignment="1">
      <alignment horizontal="left" vertical="top" wrapText="1"/>
    </xf>
    <xf numFmtId="0" fontId="26" fillId="4" borderId="0" xfId="3" applyFont="1" applyFill="1" applyAlignment="1">
      <alignment horizontal="center"/>
    </xf>
    <xf numFmtId="49" fontId="12" fillId="10" borderId="131" xfId="3" applyNumberFormat="1" applyFont="1" applyFill="1" applyBorder="1" applyAlignment="1" applyProtection="1">
      <alignment horizontal="center" vertical="center" wrapText="1"/>
    </xf>
    <xf numFmtId="49" fontId="12" fillId="10" borderId="132" xfId="3" applyNumberFormat="1" applyFont="1" applyFill="1" applyBorder="1" applyAlignment="1" applyProtection="1">
      <alignment horizontal="center" vertical="center" wrapText="1"/>
    </xf>
    <xf numFmtId="49" fontId="28" fillId="11" borderId="43" xfId="3" applyNumberFormat="1" applyFont="1" applyFill="1" applyBorder="1" applyAlignment="1" applyProtection="1">
      <alignment horizontal="left" vertical="center"/>
    </xf>
    <xf numFmtId="0" fontId="12" fillId="13" borderId="135" xfId="3" applyFont="1" applyFill="1" applyBorder="1" applyAlignment="1" applyProtection="1">
      <alignment horizontal="left" vertical="center" wrapText="1"/>
    </xf>
    <xf numFmtId="0" fontId="12" fillId="13" borderId="59" xfId="3" applyFont="1" applyFill="1" applyBorder="1" applyAlignment="1" applyProtection="1">
      <alignment horizontal="left" vertical="center" wrapText="1"/>
    </xf>
    <xf numFmtId="0" fontId="17" fillId="10" borderId="136" xfId="3" applyFont="1" applyFill="1" applyBorder="1" applyAlignment="1" applyProtection="1">
      <alignment horizontal="center" vertical="center" wrapText="1"/>
    </xf>
    <xf numFmtId="0" fontId="17" fillId="10" borderId="137" xfId="3" applyFont="1" applyFill="1" applyBorder="1" applyAlignment="1" applyProtection="1">
      <alignment horizontal="center" vertical="center" wrapText="1"/>
    </xf>
    <xf numFmtId="0" fontId="17" fillId="10" borderId="138" xfId="3" applyFont="1" applyFill="1" applyBorder="1" applyAlignment="1" applyProtection="1">
      <alignment horizontal="center" vertical="center" wrapText="1"/>
    </xf>
    <xf numFmtId="0" fontId="17" fillId="0" borderId="58" xfId="3" applyFont="1" applyFill="1" applyBorder="1" applyAlignment="1" applyProtection="1">
      <alignment horizontal="center" vertical="center" wrapText="1"/>
    </xf>
    <xf numFmtId="0" fontId="17" fillId="0" borderId="45" xfId="3" applyFont="1" applyFill="1" applyBorder="1" applyAlignment="1" applyProtection="1">
      <alignment horizontal="center" vertical="center" wrapText="1"/>
    </xf>
    <xf numFmtId="0" fontId="17" fillId="10" borderId="139" xfId="3" applyFont="1" applyFill="1" applyBorder="1" applyAlignment="1" applyProtection="1">
      <alignment horizontal="center" vertical="center" wrapText="1"/>
    </xf>
    <xf numFmtId="0" fontId="17" fillId="0" borderId="58" xfId="3" applyFont="1" applyFill="1" applyBorder="1" applyAlignment="1" applyProtection="1">
      <alignment horizontal="center" vertical="center" wrapText="1"/>
      <protection locked="0"/>
    </xf>
    <xf numFmtId="0" fontId="17" fillId="0" borderId="62" xfId="3" applyFont="1" applyFill="1" applyBorder="1" applyAlignment="1" applyProtection="1">
      <alignment horizontal="center" vertical="center" wrapText="1"/>
      <protection locked="0"/>
    </xf>
    <xf numFmtId="0" fontId="17" fillId="0" borderId="45" xfId="3" applyFont="1" applyFill="1" applyBorder="1" applyAlignment="1" applyProtection="1">
      <alignment horizontal="center" vertical="center" wrapText="1"/>
      <protection locked="0"/>
    </xf>
    <xf numFmtId="0" fontId="17" fillId="9" borderId="58" xfId="3" applyFont="1" applyFill="1" applyBorder="1" applyAlignment="1" applyProtection="1">
      <alignment horizontal="center" vertical="center" wrapText="1"/>
      <protection locked="0"/>
    </xf>
    <xf numFmtId="0" fontId="17" fillId="9" borderId="62" xfId="3" applyFont="1" applyFill="1" applyBorder="1" applyAlignment="1" applyProtection="1">
      <alignment horizontal="center" vertical="center" wrapText="1"/>
      <protection locked="0"/>
    </xf>
    <xf numFmtId="0" fontId="17" fillId="9" borderId="45" xfId="3" applyFont="1" applyFill="1" applyBorder="1" applyAlignment="1" applyProtection="1">
      <alignment horizontal="center" vertical="center" wrapText="1"/>
      <protection locked="0"/>
    </xf>
    <xf numFmtId="0" fontId="17" fillId="10" borderId="140" xfId="3" applyFont="1" applyFill="1" applyBorder="1" applyAlignment="1" applyProtection="1">
      <alignment horizontal="center" vertical="center" wrapText="1"/>
    </xf>
    <xf numFmtId="0" fontId="17" fillId="10" borderId="57" xfId="3" applyFont="1" applyFill="1" applyBorder="1" applyAlignment="1" applyProtection="1">
      <alignment horizontal="center" vertical="center" wrapText="1"/>
    </xf>
    <xf numFmtId="0" fontId="17" fillId="0" borderId="43" xfId="3" applyFont="1" applyFill="1" applyBorder="1" applyAlignment="1" applyProtection="1">
      <alignment horizontal="center" vertical="center" wrapText="1"/>
      <protection locked="0"/>
    </xf>
    <xf numFmtId="0" fontId="17" fillId="0" borderId="58" xfId="3" applyFont="1" applyFill="1" applyBorder="1" applyAlignment="1" applyProtection="1">
      <alignment horizontal="left" vertical="center" wrapText="1"/>
    </xf>
    <xf numFmtId="0" fontId="17" fillId="0" borderId="45" xfId="3" applyFont="1" applyFill="1" applyBorder="1" applyAlignment="1" applyProtection="1">
      <alignment horizontal="left" vertical="center" wrapText="1"/>
    </xf>
    <xf numFmtId="0" fontId="12" fillId="0" borderId="143" xfId="3" applyFont="1" applyFill="1" applyBorder="1" applyAlignment="1" applyProtection="1">
      <alignment horizontal="center" vertical="center" wrapText="1"/>
    </xf>
    <xf numFmtId="0" fontId="12" fillId="0" borderId="99" xfId="3" applyFont="1" applyFill="1" applyBorder="1" applyAlignment="1" applyProtection="1">
      <alignment horizontal="center" vertical="center" wrapText="1"/>
    </xf>
    <xf numFmtId="0" fontId="25" fillId="0" borderId="57" xfId="3" applyFont="1" applyFill="1" applyBorder="1" applyAlignment="1" applyProtection="1">
      <alignment horizontal="left" vertical="center" wrapText="1"/>
      <protection locked="0"/>
    </xf>
    <xf numFmtId="0" fontId="17" fillId="0" borderId="62" xfId="3" applyFont="1" applyFill="1" applyBorder="1" applyAlignment="1" applyProtection="1">
      <alignment horizontal="center" vertical="center" wrapText="1"/>
    </xf>
    <xf numFmtId="169" fontId="17" fillId="0" borderId="58" xfId="3" applyNumberFormat="1" applyFont="1" applyFill="1" applyBorder="1" applyAlignment="1" applyProtection="1">
      <alignment horizontal="center" vertical="center" wrapText="1"/>
    </xf>
    <xf numFmtId="169" fontId="17" fillId="0" borderId="45" xfId="3" applyNumberFormat="1" applyFont="1" applyFill="1" applyBorder="1" applyAlignment="1" applyProtection="1">
      <alignment horizontal="center" vertical="center" wrapText="1"/>
    </xf>
    <xf numFmtId="2" fontId="17" fillId="0" borderId="58" xfId="3" applyNumberFormat="1" applyFont="1" applyFill="1" applyBorder="1" applyAlignment="1" applyProtection="1">
      <alignment horizontal="center" vertical="center" wrapText="1"/>
    </xf>
    <xf numFmtId="2" fontId="17" fillId="0" borderId="45" xfId="3" applyNumberFormat="1" applyFont="1" applyFill="1" applyBorder="1" applyAlignment="1" applyProtection="1">
      <alignment horizontal="center" vertical="center" wrapText="1"/>
    </xf>
    <xf numFmtId="0" fontId="9" fillId="0" borderId="54" xfId="0" applyFont="1" applyBorder="1" applyAlignment="1">
      <alignment horizontal="left" vertical="center" wrapText="1"/>
    </xf>
    <xf numFmtId="0" fontId="9" fillId="0" borderId="55" xfId="0" applyFont="1" applyBorder="1" applyAlignment="1">
      <alignment horizontal="left" vertical="center" wrapText="1"/>
    </xf>
    <xf numFmtId="0" fontId="9" fillId="0" borderId="23" xfId="0" applyFont="1" applyBorder="1" applyAlignment="1">
      <alignment horizontal="center" vertical="center" wrapText="1"/>
    </xf>
    <xf numFmtId="0" fontId="9" fillId="0" borderId="78"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124"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76" xfId="0" applyFont="1" applyBorder="1" applyAlignment="1">
      <alignment horizontal="left" vertical="center" wrapText="1"/>
    </xf>
    <xf numFmtId="0" fontId="9" fillId="0" borderId="15" xfId="0" applyFont="1" applyBorder="1" applyAlignment="1">
      <alignment horizontal="left" vertical="center" wrapText="1"/>
    </xf>
    <xf numFmtId="0" fontId="9" fillId="0" borderId="1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126"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125"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4" xfId="0" applyFont="1" applyBorder="1" applyAlignment="1">
      <alignment horizontal="left" vertical="center" wrapText="1"/>
    </xf>
    <xf numFmtId="0" fontId="9" fillId="0" borderId="56"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xf>
    <xf numFmtId="0" fontId="9" fillId="0" borderId="15" xfId="0" applyFont="1" applyBorder="1" applyAlignment="1">
      <alignment horizontal="left" vertical="center"/>
    </xf>
    <xf numFmtId="0" fontId="9" fillId="2" borderId="20" xfId="0" applyFont="1" applyFill="1" applyBorder="1" applyAlignment="1">
      <alignment horizontal="center" vertical="center"/>
    </xf>
    <xf numFmtId="0" fontId="9" fillId="2" borderId="18" xfId="0" applyFont="1" applyFill="1" applyBorder="1" applyAlignment="1">
      <alignment horizontal="center" vertical="center"/>
    </xf>
    <xf numFmtId="0" fontId="9" fillId="2" borderId="19" xfId="0" applyFont="1" applyFill="1" applyBorder="1" applyAlignment="1">
      <alignment horizontal="center" vertical="center"/>
    </xf>
    <xf numFmtId="0" fontId="9" fillId="0" borderId="20"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40" xfId="0" applyFont="1" applyBorder="1" applyAlignment="1">
      <alignment horizontal="center" vertical="center"/>
    </xf>
    <xf numFmtId="0" fontId="9" fillId="0" borderId="0" xfId="0" applyFont="1" applyBorder="1" applyAlignment="1">
      <alignment horizontal="center" vertical="center"/>
    </xf>
    <xf numFmtId="0" fontId="9" fillId="0" borderId="155" xfId="0" applyFont="1" applyBorder="1" applyAlignment="1">
      <alignment horizontal="center" vertical="center"/>
    </xf>
    <xf numFmtId="0" fontId="9" fillId="0" borderId="41" xfId="0" applyFont="1" applyBorder="1" applyAlignment="1">
      <alignment horizontal="center" vertical="center"/>
    </xf>
    <xf numFmtId="0" fontId="9" fillId="0" borderId="148" xfId="0" applyFont="1" applyBorder="1" applyAlignment="1">
      <alignment horizontal="center" vertical="center"/>
    </xf>
    <xf numFmtId="0" fontId="9" fillId="2" borderId="41" xfId="0" applyFont="1" applyFill="1" applyBorder="1" applyAlignment="1">
      <alignment horizontal="center" vertical="center"/>
    </xf>
    <xf numFmtId="0" fontId="9" fillId="2" borderId="148" xfId="0" applyFont="1" applyFill="1" applyBorder="1" applyAlignment="1">
      <alignment horizontal="center" vertical="center"/>
    </xf>
    <xf numFmtId="0" fontId="9" fillId="2" borderId="156" xfId="0" applyFont="1" applyFill="1" applyBorder="1" applyAlignment="1">
      <alignment horizontal="center" vertical="center"/>
    </xf>
    <xf numFmtId="0" fontId="9" fillId="0" borderId="13" xfId="0" applyFont="1" applyBorder="1" applyAlignment="1">
      <alignment horizontal="left" vertical="center"/>
    </xf>
    <xf numFmtId="0" fontId="9" fillId="0" borderId="56" xfId="0" applyFont="1" applyBorder="1" applyAlignment="1">
      <alignment horizontal="left"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9" fillId="0" borderId="13" xfId="0" applyFont="1" applyBorder="1" applyAlignment="1">
      <alignment horizontal="center" vertical="center" textRotation="90"/>
    </xf>
    <xf numFmtId="0" fontId="9" fillId="0" borderId="14" xfId="0" applyFont="1" applyBorder="1" applyAlignment="1">
      <alignment horizontal="center" vertical="center" textRotation="90"/>
    </xf>
    <xf numFmtId="0" fontId="9" fillId="0" borderId="15" xfId="0" applyFont="1" applyBorder="1" applyAlignment="1">
      <alignment horizontal="center" vertical="center" textRotation="90"/>
    </xf>
    <xf numFmtId="0" fontId="9" fillId="0" borderId="53" xfId="0" applyFont="1" applyBorder="1" applyAlignment="1">
      <alignment horizontal="center" textRotation="90" wrapText="1"/>
    </xf>
    <xf numFmtId="0" fontId="9" fillId="0" borderId="46" xfId="0" applyFont="1" applyBorder="1" applyAlignment="1">
      <alignment horizontal="center" textRotation="90" wrapText="1"/>
    </xf>
    <xf numFmtId="0" fontId="9" fillId="0" borderId="24" xfId="0" applyFont="1" applyBorder="1" applyAlignment="1">
      <alignment horizontal="center" textRotation="90"/>
    </xf>
    <xf numFmtId="0" fontId="9" fillId="0" borderId="26" xfId="0" applyFont="1" applyBorder="1" applyAlignment="1">
      <alignment horizontal="center" textRotation="90"/>
    </xf>
    <xf numFmtId="0" fontId="9" fillId="0" borderId="27" xfId="0" applyFont="1" applyBorder="1" applyAlignment="1">
      <alignment horizontal="center" textRotation="90"/>
    </xf>
    <xf numFmtId="0" fontId="9" fillId="0" borderId="33" xfId="0" applyFont="1" applyBorder="1" applyAlignment="1">
      <alignment horizontal="center" textRotation="90"/>
    </xf>
    <xf numFmtId="0" fontId="11" fillId="14" borderId="13" xfId="0" applyFont="1" applyFill="1" applyBorder="1" applyAlignment="1">
      <alignment horizontal="center" vertical="center" textRotation="90"/>
    </xf>
    <xf numFmtId="0" fontId="11" fillId="14" borderId="14" xfId="0" applyFont="1" applyFill="1" applyBorder="1" applyAlignment="1">
      <alignment horizontal="center" vertical="center" textRotation="90"/>
    </xf>
    <xf numFmtId="0" fontId="11" fillId="14" borderId="15" xfId="0" applyFont="1" applyFill="1" applyBorder="1" applyAlignment="1">
      <alignment horizontal="center" vertical="center" textRotation="90"/>
    </xf>
  </cellXfs>
  <cellStyles count="7">
    <cellStyle name="20% - Accent1 2" xfId="5"/>
    <cellStyle name="Normal" xfId="0" builtinId="0"/>
    <cellStyle name="Normal 2" xfId="1"/>
    <cellStyle name="Normal 2 2" xfId="4"/>
    <cellStyle name="Normal 3" xfId="3"/>
    <cellStyle name="Normal 4" xfId="6"/>
    <cellStyle name="Percent 2" xfId="2"/>
  </cellStyles>
  <dxfs count="144">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
      <fill>
        <patternFill>
          <bgColor theme="6" tint="0.59996337778862885"/>
        </patternFill>
      </fill>
    </dxf>
    <dxf>
      <fill>
        <patternFill>
          <bgColor theme="8" tint="0.59996337778862885"/>
        </patternFill>
      </fill>
    </dxf>
    <dxf>
      <fill>
        <patternFill>
          <bgColor rgb="FF00B0F0"/>
        </patternFill>
      </fill>
    </dxf>
  </dxfs>
  <tableStyles count="0" defaultTableStyle="TableStyleMedium2" defaultPivotStyle="PivotStyleLight16"/>
  <colors>
    <mruColors>
      <color rgb="FFBDEEFF"/>
      <color rgb="FFFF9900"/>
      <color rgb="FF866C00"/>
      <color rgb="FFB89500"/>
      <color rgb="FFFFFFCC"/>
      <color rgb="FFFFFF99"/>
      <color rgb="FFFFDE53"/>
      <color rgb="FFDEB400"/>
      <color rgb="FFF6C7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20</xdr:col>
      <xdr:colOff>9525</xdr:colOff>
      <xdr:row>42</xdr:row>
      <xdr:rowOff>80325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3896" t="24462" r="70335" b="61387"/>
        <a:stretch/>
      </xdr:blipFill>
      <xdr:spPr>
        <a:xfrm>
          <a:off x="0" y="9525"/>
          <a:ext cx="12201525" cy="6871650"/>
        </a:xfrm>
        <a:prstGeom prst="rect">
          <a:avLst/>
        </a:prstGeom>
      </xdr:spPr>
    </xdr:pic>
    <xdr:clientData/>
  </xdr:twoCellAnchor>
  <xdr:twoCellAnchor>
    <xdr:from>
      <xdr:col>0</xdr:col>
      <xdr:colOff>0</xdr:colOff>
      <xdr:row>37</xdr:row>
      <xdr:rowOff>49557</xdr:rowOff>
    </xdr:from>
    <xdr:to>
      <xdr:col>20</xdr:col>
      <xdr:colOff>28575</xdr:colOff>
      <xdr:row>42</xdr:row>
      <xdr:rowOff>80325</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0" y="6040782"/>
          <a:ext cx="12220575" cy="8403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353117</xdr:colOff>
      <xdr:row>2</xdr:row>
      <xdr:rowOff>16082</xdr:rowOff>
    </xdr:from>
    <xdr:to>
      <xdr:col>18</xdr:col>
      <xdr:colOff>323545</xdr:colOff>
      <xdr:row>8</xdr:row>
      <xdr:rowOff>121750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353117" y="339932"/>
          <a:ext cx="10943228" cy="10772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BR" sz="3200" b="1">
              <a:solidFill>
                <a:schemeClr val="bg1"/>
              </a:solidFill>
            </a:rPr>
            <a:t>LIFE INDEX-AIR: Development of an Integrated Exposure – Dose Management Tool for Reduction of Particulate Matter in Air</a:t>
          </a:r>
          <a:endParaRPr lang="en-US" sz="3200" b="1">
            <a:solidFill>
              <a:schemeClr val="bg1"/>
            </a:solidFill>
          </a:endParaRPr>
        </a:p>
      </xdr:txBody>
    </xdr:sp>
    <xdr:clientData/>
  </xdr:twoCellAnchor>
  <xdr:twoCellAnchor editAs="oneCell">
    <xdr:from>
      <xdr:col>4</xdr:col>
      <xdr:colOff>118347</xdr:colOff>
      <xdr:row>37</xdr:row>
      <xdr:rowOff>126324</xdr:rowOff>
    </xdr:from>
    <xdr:to>
      <xdr:col>20</xdr:col>
      <xdr:colOff>17420</xdr:colOff>
      <xdr:row>41</xdr:row>
      <xdr:rowOff>105016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7846" r="1828" b="-671"/>
        <a:stretch/>
      </xdr:blipFill>
      <xdr:spPr>
        <a:xfrm>
          <a:off x="2556747" y="6117549"/>
          <a:ext cx="9652673" cy="626392"/>
        </a:xfrm>
        <a:prstGeom prst="rect">
          <a:avLst/>
        </a:prstGeom>
      </xdr:spPr>
    </xdr:pic>
    <xdr:clientData/>
  </xdr:twoCellAnchor>
  <xdr:twoCellAnchor editAs="oneCell">
    <xdr:from>
      <xdr:col>0</xdr:col>
      <xdr:colOff>39513</xdr:colOff>
      <xdr:row>37</xdr:row>
      <xdr:rowOff>139972</xdr:rowOff>
    </xdr:from>
    <xdr:to>
      <xdr:col>3</xdr:col>
      <xdr:colOff>63362</xdr:colOff>
      <xdr:row>41</xdr:row>
      <xdr:rowOff>126286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10999" t="36567" r="12024" b="37139"/>
        <a:stretch/>
      </xdr:blipFill>
      <xdr:spPr>
        <a:xfrm>
          <a:off x="39513" y="6131197"/>
          <a:ext cx="1852649" cy="634014"/>
        </a:xfrm>
        <a:prstGeom prst="rect">
          <a:avLst/>
        </a:prstGeom>
      </xdr:spPr>
    </xdr:pic>
    <xdr:clientData/>
  </xdr:twoCellAnchor>
  <xdr:twoCellAnchor>
    <xdr:from>
      <xdr:col>0</xdr:col>
      <xdr:colOff>0</xdr:colOff>
      <xdr:row>31</xdr:row>
      <xdr:rowOff>6716</xdr:rowOff>
    </xdr:from>
    <xdr:to>
      <xdr:col>8</xdr:col>
      <xdr:colOff>436096</xdr:colOff>
      <xdr:row>36</xdr:row>
      <xdr:rowOff>150723</xdr:rowOff>
    </xdr:to>
    <xdr:sp macro="" textlink="">
      <xdr:nvSpPr>
        <xdr:cNvPr id="7" name="TextBox 11">
          <a:extLst>
            <a:ext uri="{FF2B5EF4-FFF2-40B4-BE49-F238E27FC236}">
              <a16:creationId xmlns:a16="http://schemas.microsoft.com/office/drawing/2014/main" id="{00000000-0008-0000-0000-000007000000}"/>
            </a:ext>
          </a:extLst>
        </xdr:cNvPr>
        <xdr:cNvSpPr txBox="1"/>
      </xdr:nvSpPr>
      <xdr:spPr>
        <a:xfrm>
          <a:off x="0" y="4927966"/>
          <a:ext cx="5312896" cy="93775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kern="1200">
              <a:solidFill>
                <a:schemeClr val="bg1"/>
              </a:solidFill>
              <a:effectLst/>
              <a:latin typeface="+mn-lt"/>
              <a:ea typeface="+mn-ea"/>
              <a:cs typeface="+mn-cs"/>
            </a:rPr>
            <a:t>Progress report on</a:t>
          </a:r>
          <a:r>
            <a:rPr lang="en-US" sz="1800" b="1" kern="1200">
              <a:solidFill>
                <a:schemeClr val="tx1"/>
              </a:solidFill>
              <a:effectLst/>
              <a:latin typeface="+mn-lt"/>
              <a:ea typeface="+mn-ea"/>
              <a:cs typeface="+mn-cs"/>
            </a:rPr>
            <a:t> </a:t>
          </a:r>
          <a:r>
            <a:rPr lang="en-US" sz="1800" b="1">
              <a:solidFill>
                <a:schemeClr val="bg1"/>
              </a:solidFill>
            </a:rPr>
            <a:t>effectiveness of the project based on the performance indicators </a:t>
          </a:r>
        </a:p>
        <a:p>
          <a:r>
            <a:rPr lang="en-US" sz="1800" b="1">
              <a:solidFill>
                <a:schemeClr val="bg1"/>
              </a:solidFill>
            </a:rPr>
            <a:t>FINAL </a:t>
          </a:r>
        </a:p>
      </xdr:txBody>
    </xdr:sp>
    <xdr:clientData/>
  </xdr:twoCellAnchor>
  <xdr:twoCellAnchor editAs="oneCell">
    <xdr:from>
      <xdr:col>3</xdr:col>
      <xdr:colOff>137626</xdr:colOff>
      <xdr:row>38</xdr:row>
      <xdr:rowOff>54827</xdr:rowOff>
    </xdr:from>
    <xdr:to>
      <xdr:col>4</xdr:col>
      <xdr:colOff>538</xdr:colOff>
      <xdr:row>41</xdr:row>
      <xdr:rowOff>49505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966426" y="6207977"/>
          <a:ext cx="472512" cy="480453"/>
        </a:xfrm>
        <a:prstGeom prst="rect">
          <a:avLst/>
        </a:prstGeom>
      </xdr:spPr>
    </xdr:pic>
    <xdr:clientData/>
  </xdr:twoCellAnchor>
  <xdr:twoCellAnchor editAs="oneCell">
    <xdr:from>
      <xdr:col>9</xdr:col>
      <xdr:colOff>200025</xdr:colOff>
      <xdr:row>12</xdr:row>
      <xdr:rowOff>19050</xdr:rowOff>
    </xdr:from>
    <xdr:to>
      <xdr:col>20</xdr:col>
      <xdr:colOff>11752</xdr:colOff>
      <xdr:row>37</xdr:row>
      <xdr:rowOff>49506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a:srcRect l="36993" r="2680"/>
        <a:stretch/>
      </xdr:blipFill>
      <xdr:spPr>
        <a:xfrm>
          <a:off x="5686425" y="1962150"/>
          <a:ext cx="6517327" cy="4078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244929</xdr:colOff>
      <xdr:row>0</xdr:row>
      <xdr:rowOff>149679</xdr:rowOff>
    </xdr:from>
    <xdr:to>
      <xdr:col>11</xdr:col>
      <xdr:colOff>367393</xdr:colOff>
      <xdr:row>55</xdr:row>
      <xdr:rowOff>94485</xdr:rowOff>
    </xdr:to>
    <xdr:grpSp>
      <xdr:nvGrpSpPr>
        <xdr:cNvPr id="3" name="Grupo 1">
          <a:extLst>
            <a:ext uri="{FF2B5EF4-FFF2-40B4-BE49-F238E27FC236}">
              <a16:creationId xmlns:a16="http://schemas.microsoft.com/office/drawing/2014/main" id="{00000000-0008-0000-0600-000003000000}"/>
            </a:ext>
          </a:extLst>
        </xdr:cNvPr>
        <xdr:cNvGrpSpPr/>
      </xdr:nvGrpSpPr>
      <xdr:grpSpPr>
        <a:xfrm>
          <a:off x="244929" y="149679"/>
          <a:ext cx="6808107" cy="8925520"/>
          <a:chOff x="0" y="541863"/>
          <a:chExt cx="6858000" cy="8925520"/>
        </a:xfrm>
      </xdr:grpSpPr>
      <xdr:sp macro="" textlink="">
        <xdr:nvSpPr>
          <xdr:cNvPr id="4" name="TextBox 69">
            <a:extLst>
              <a:ext uri="{FF2B5EF4-FFF2-40B4-BE49-F238E27FC236}">
                <a16:creationId xmlns:a16="http://schemas.microsoft.com/office/drawing/2014/main" id="{00000000-0008-0000-0600-000004000000}"/>
              </a:ext>
            </a:extLst>
          </xdr:cNvPr>
          <xdr:cNvSpPr txBox="1"/>
        </xdr:nvSpPr>
        <xdr:spPr>
          <a:xfrm>
            <a:off x="0" y="541863"/>
            <a:ext cx="6858000" cy="8925520"/>
          </a:xfrm>
          <a:prstGeom prst="rect">
            <a:avLst/>
          </a:prstGeom>
          <a:solidFill>
            <a:schemeClr val="tx2">
              <a:lumMod val="50000"/>
            </a:schemeClr>
          </a:solidFill>
          <a:ln>
            <a:noFill/>
          </a:ln>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r>
              <a:rPr lang="pt-PT" sz="1400" b="1">
                <a:solidFill>
                  <a:schemeClr val="bg1"/>
                </a:solidFill>
                <a:effectLst>
                  <a:outerShdw blurRad="38100" dist="38100" dir="2700000" algn="tl">
                    <a:srgbClr val="000000">
                      <a:alpha val="43137"/>
                    </a:srgbClr>
                  </a:outerShdw>
                </a:effectLst>
              </a:rPr>
              <a:t>E. </a:t>
            </a:r>
            <a:r>
              <a:rPr lang="en-US" sz="1400" b="1">
                <a:solidFill>
                  <a:schemeClr val="bg1"/>
                </a:solidFill>
                <a:effectLst>
                  <a:outerShdw blurRad="38100" dist="38100" dir="2700000" algn="tl">
                    <a:srgbClr val="000000">
                      <a:alpha val="43137"/>
                    </a:srgbClr>
                  </a:outerShdw>
                </a:effectLst>
              </a:rPr>
              <a:t>Project management and monitoring of project progress</a:t>
            </a:r>
          </a:p>
          <a:p>
            <a:pPr algn="ctr"/>
            <a:endParaRPr lang="en-US" sz="1400" b="1">
              <a:solidFill>
                <a:schemeClr val="bg1"/>
              </a:solidFill>
              <a:effectLst>
                <a:outerShdw blurRad="38100" dist="38100" dir="2700000" algn="tl">
                  <a:srgbClr val="000000">
                    <a:alpha val="43137"/>
                  </a:srgbClr>
                </a:outerShdw>
              </a:effectLst>
            </a:endParaRPr>
          </a:p>
          <a:p>
            <a:pPr algn="ctr"/>
            <a:endParaRPr lang="en-US" sz="1400" b="1">
              <a:solidFill>
                <a:schemeClr val="bg1"/>
              </a:solidFill>
              <a:effectLst>
                <a:outerShdw blurRad="38100" dist="38100" dir="2700000" algn="tl">
                  <a:srgbClr val="000000">
                    <a:alpha val="43137"/>
                  </a:srgbClr>
                </a:outerShdw>
              </a:effectLst>
            </a:endParaRPr>
          </a:p>
          <a:p>
            <a:pPr algn="ctr"/>
            <a:endParaRPr lang="en-US" sz="1400" b="1">
              <a:solidFill>
                <a:schemeClr val="bg1"/>
              </a:solidFill>
              <a:effectLst>
                <a:outerShdw blurRad="38100" dist="38100" dir="2700000" algn="tl">
                  <a:srgbClr val="000000">
                    <a:alpha val="43137"/>
                  </a:srgbClr>
                </a:outerShdw>
              </a:effectLst>
            </a:endParaRPr>
          </a:p>
          <a:p>
            <a:pPr algn="ctr"/>
            <a:endParaRPr lang="en-US" sz="1400" b="1">
              <a:solidFill>
                <a:schemeClr val="bg1"/>
              </a:solidFill>
              <a:effectLst>
                <a:outerShdw blurRad="38100" dist="38100" dir="2700000" algn="tl">
                  <a:srgbClr val="000000">
                    <a:alpha val="43137"/>
                  </a:srgbClr>
                </a:outerShdw>
              </a:effectLst>
            </a:endParaRPr>
          </a:p>
          <a:p>
            <a:pPr algn="ctr"/>
            <a:endParaRPr lang="en-US" sz="1400" b="1">
              <a:solidFill>
                <a:schemeClr val="bg1"/>
              </a:solidFill>
              <a:effectLst>
                <a:outerShdw blurRad="38100" dist="38100" dir="2700000" algn="tl">
                  <a:srgbClr val="000000">
                    <a:alpha val="43137"/>
                  </a:srgbClr>
                </a:outerShdw>
              </a:effectLst>
            </a:endParaRPr>
          </a:p>
        </xdr:txBody>
      </xdr:sp>
      <xdr:sp macro="" textlink="">
        <xdr:nvSpPr>
          <xdr:cNvPr id="5" name="TextBox 69">
            <a:extLst>
              <a:ext uri="{FF2B5EF4-FFF2-40B4-BE49-F238E27FC236}">
                <a16:creationId xmlns:a16="http://schemas.microsoft.com/office/drawing/2014/main" id="{00000000-0008-0000-0600-000005000000}"/>
              </a:ext>
            </a:extLst>
          </xdr:cNvPr>
          <xdr:cNvSpPr txBox="1"/>
        </xdr:nvSpPr>
        <xdr:spPr>
          <a:xfrm>
            <a:off x="189000" y="792680"/>
            <a:ext cx="6480000" cy="7201972"/>
          </a:xfrm>
          <a:prstGeom prst="rect">
            <a:avLst/>
          </a:prstGeom>
          <a:solidFill>
            <a:schemeClr val="tx1">
              <a:lumMod val="65000"/>
              <a:lumOff val="35000"/>
            </a:schemeClr>
          </a:solidFill>
          <a:ln>
            <a:noFill/>
          </a:ln>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r>
              <a:rPr lang="pt-PT" sz="1400" b="1">
                <a:solidFill>
                  <a:schemeClr val="bg1"/>
                </a:solidFill>
                <a:effectLst>
                  <a:outerShdw blurRad="38100" dist="38100" dir="2700000" algn="tl">
                    <a:srgbClr val="000000">
                      <a:alpha val="43137"/>
                    </a:srgbClr>
                  </a:outerShdw>
                </a:effectLst>
              </a:rPr>
              <a:t>D. </a:t>
            </a:r>
            <a:r>
              <a:rPr lang="en-US" sz="1400" b="1">
                <a:solidFill>
                  <a:schemeClr val="bg1"/>
                </a:solidFill>
                <a:effectLst>
                  <a:outerShdw blurRad="38100" dist="38100" dir="2700000" algn="tl">
                    <a:srgbClr val="000000">
                      <a:alpha val="43137"/>
                    </a:srgbClr>
                  </a:outerShdw>
                </a:effectLst>
              </a:rPr>
              <a:t>Public awareness and dissemination of results</a:t>
            </a:r>
          </a:p>
          <a:p>
            <a:pPr algn="ctr"/>
            <a:endParaRPr lang="en-US" sz="1400" b="1">
              <a:solidFill>
                <a:schemeClr val="bg1"/>
              </a:solidFill>
              <a:effectLst>
                <a:outerShdw blurRad="38100" dist="38100" dir="2700000" algn="tl">
                  <a:srgbClr val="000000">
                    <a:alpha val="43137"/>
                  </a:srgbClr>
                </a:outerShdw>
              </a:effectLst>
            </a:endParaRPr>
          </a:p>
          <a:p>
            <a:pPr algn="ctr"/>
            <a:endParaRPr lang="en-US"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ndParaRPr>
          </a:p>
        </xdr:txBody>
      </xdr:sp>
      <xdr:sp macro="" textlink="">
        <xdr:nvSpPr>
          <xdr:cNvPr id="6" name="TextBox 69">
            <a:extLst>
              <a:ext uri="{FF2B5EF4-FFF2-40B4-BE49-F238E27FC236}">
                <a16:creationId xmlns:a16="http://schemas.microsoft.com/office/drawing/2014/main" id="{00000000-0008-0000-0600-000006000000}"/>
              </a:ext>
            </a:extLst>
          </xdr:cNvPr>
          <xdr:cNvSpPr txBox="1"/>
        </xdr:nvSpPr>
        <xdr:spPr>
          <a:xfrm>
            <a:off x="405344" y="2195736"/>
            <a:ext cx="6120000" cy="3108543"/>
          </a:xfrm>
          <a:prstGeom prst="rect">
            <a:avLst/>
          </a:prstGeom>
          <a:solidFill>
            <a:schemeClr val="tx2">
              <a:lumMod val="75000"/>
            </a:schemeClr>
          </a:solidFill>
          <a:ln>
            <a:solidFill>
              <a:schemeClr val="tx1"/>
            </a:solidFill>
          </a:ln>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400" b="1">
                <a:solidFill>
                  <a:schemeClr val="bg1"/>
                </a:solidFill>
                <a:effectLst>
                  <a:outerShdw blurRad="38100" dist="38100" dir="2700000" algn="tl">
                    <a:srgbClr val="000000">
                      <a:alpha val="43137"/>
                    </a:srgbClr>
                  </a:outerShdw>
                </a:effectLst>
              </a:rPr>
              <a:t>B. Implementation  Actions</a:t>
            </a: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ffectLst>
                <a:outerShdw blurRad="38100" dist="38100" dir="2700000" algn="tl">
                  <a:srgbClr val="000000">
                    <a:alpha val="43137"/>
                  </a:srgbClr>
                </a:outerShdw>
              </a:effectLst>
            </a:endParaRPr>
          </a:p>
          <a:p>
            <a:pPr algn="ctr"/>
            <a:endParaRPr lang="pt-PT" sz="1400" b="1">
              <a:solidFill>
                <a:schemeClr val="bg1"/>
              </a:solidFill>
            </a:endParaRPr>
          </a:p>
          <a:p>
            <a:pPr algn="ctr"/>
            <a:endParaRPr lang="pt-PT" sz="1400" b="1">
              <a:solidFill>
                <a:schemeClr val="bg1"/>
              </a:solidFill>
            </a:endParaRPr>
          </a:p>
        </xdr:txBody>
      </xdr:sp>
      <xdr:cxnSp macro="">
        <xdr:nvCxnSpPr>
          <xdr:cNvPr id="7" name="Conexão recta 27">
            <a:extLst>
              <a:ext uri="{FF2B5EF4-FFF2-40B4-BE49-F238E27FC236}">
                <a16:creationId xmlns:a16="http://schemas.microsoft.com/office/drawing/2014/main" id="{00000000-0008-0000-0600-000007000000}"/>
              </a:ext>
            </a:extLst>
          </xdr:cNvPr>
          <xdr:cNvCxnSpPr>
            <a:stCxn id="8" idx="3"/>
            <a:endCxn id="10" idx="1"/>
          </xdr:cNvCxnSpPr>
        </xdr:nvCxnSpPr>
        <xdr:spPr>
          <a:xfrm>
            <a:off x="2849271" y="8723784"/>
            <a:ext cx="1299929"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8" name="TextBox 14">
            <a:extLst>
              <a:ext uri="{FF2B5EF4-FFF2-40B4-BE49-F238E27FC236}">
                <a16:creationId xmlns:a16="http://schemas.microsoft.com/office/drawing/2014/main" id="{00000000-0008-0000-0600-000008000000}"/>
              </a:ext>
            </a:extLst>
          </xdr:cNvPr>
          <xdr:cNvSpPr txBox="1"/>
        </xdr:nvSpPr>
        <xdr:spPr>
          <a:xfrm>
            <a:off x="1769271" y="8339063"/>
            <a:ext cx="1080000" cy="769441"/>
          </a:xfrm>
          <a:prstGeom prst="rect">
            <a:avLst/>
          </a:prstGeom>
          <a:solidFill>
            <a:srgbClr val="00B0F0"/>
          </a:solidFill>
          <a:ln>
            <a:noFill/>
          </a:ln>
        </xdr:spPr>
        <xdr:txBody>
          <a:bodyPr wrap="square"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E1</a:t>
            </a:r>
            <a:r>
              <a:rPr lang="pt-PT" sz="1100" b="1"/>
              <a:t> </a:t>
            </a:r>
          </a:p>
          <a:p>
            <a:pPr algn="ctr"/>
            <a:r>
              <a:rPr lang="pt-PT" sz="1100" b="1"/>
              <a:t>Project management by IST</a:t>
            </a:r>
          </a:p>
        </xdr:txBody>
      </xdr:sp>
      <xdr:sp macro="" textlink="">
        <xdr:nvSpPr>
          <xdr:cNvPr id="9" name="TextBox 14">
            <a:extLst>
              <a:ext uri="{FF2B5EF4-FFF2-40B4-BE49-F238E27FC236}">
                <a16:creationId xmlns:a16="http://schemas.microsoft.com/office/drawing/2014/main" id="{00000000-0008-0000-0600-000009000000}"/>
              </a:ext>
            </a:extLst>
          </xdr:cNvPr>
          <xdr:cNvSpPr txBox="1"/>
        </xdr:nvSpPr>
        <xdr:spPr>
          <a:xfrm>
            <a:off x="2968701" y="8339063"/>
            <a:ext cx="1080000" cy="769441"/>
          </a:xfrm>
          <a:prstGeom prst="rect">
            <a:avLst/>
          </a:prstGeom>
          <a:solidFill>
            <a:srgbClr val="00B0F0"/>
          </a:solidFill>
          <a:ln>
            <a:noFill/>
          </a:ln>
        </xdr:spPr>
        <xdr:txBody>
          <a:bodyPr wrap="square"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a:effectLst>
                  <a:outerShdw blurRad="38100" dist="38100" dir="2700000" algn="tl">
                    <a:srgbClr val="000000">
                      <a:alpha val="43137"/>
                    </a:srgbClr>
                  </a:outerShdw>
                </a:effectLst>
              </a:rPr>
              <a:t>E2 </a:t>
            </a:r>
          </a:p>
          <a:p>
            <a:pPr algn="ctr"/>
            <a:r>
              <a:rPr lang="en-US" sz="1100" b="1"/>
              <a:t>Monitoring of the project progress</a:t>
            </a:r>
            <a:endParaRPr lang="pt-PT" sz="1100" b="1"/>
          </a:p>
        </xdr:txBody>
      </xdr:sp>
      <xdr:sp macro="" textlink="">
        <xdr:nvSpPr>
          <xdr:cNvPr id="10" name="TextBox 14">
            <a:extLst>
              <a:ext uri="{FF2B5EF4-FFF2-40B4-BE49-F238E27FC236}">
                <a16:creationId xmlns:a16="http://schemas.microsoft.com/office/drawing/2014/main" id="{00000000-0008-0000-0600-00000A000000}"/>
              </a:ext>
            </a:extLst>
          </xdr:cNvPr>
          <xdr:cNvSpPr txBox="1"/>
        </xdr:nvSpPr>
        <xdr:spPr>
          <a:xfrm>
            <a:off x="4149200" y="8339063"/>
            <a:ext cx="1080000" cy="769441"/>
          </a:xfrm>
          <a:prstGeom prst="rect">
            <a:avLst/>
          </a:prstGeom>
          <a:solidFill>
            <a:srgbClr val="00B0F0"/>
          </a:solidFill>
          <a:ln>
            <a:noFill/>
          </a:ln>
        </xdr:spPr>
        <xdr:txBody>
          <a:bodyPr wrap="square"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a:effectLst>
                  <a:outerShdw blurRad="38100" dist="38100" dir="2700000" algn="tl">
                    <a:srgbClr val="000000">
                      <a:alpha val="43137"/>
                    </a:srgbClr>
                  </a:outerShdw>
                </a:effectLst>
              </a:rPr>
              <a:t>E3 </a:t>
            </a:r>
          </a:p>
          <a:p>
            <a:pPr algn="ctr"/>
            <a:r>
              <a:rPr lang="en-US" sz="1100" b="1"/>
              <a:t>After-life communicat. plan </a:t>
            </a:r>
          </a:p>
        </xdr:txBody>
      </xdr:sp>
      <xdr:sp macro="" textlink="">
        <xdr:nvSpPr>
          <xdr:cNvPr id="11" name="TextBox 14">
            <a:extLst>
              <a:ext uri="{FF2B5EF4-FFF2-40B4-BE49-F238E27FC236}">
                <a16:creationId xmlns:a16="http://schemas.microsoft.com/office/drawing/2014/main" id="{00000000-0008-0000-0600-00000B000000}"/>
              </a:ext>
            </a:extLst>
          </xdr:cNvPr>
          <xdr:cNvSpPr txBox="1"/>
        </xdr:nvSpPr>
        <xdr:spPr>
          <a:xfrm>
            <a:off x="3475631" y="7284204"/>
            <a:ext cx="2237144" cy="600164"/>
          </a:xfrm>
          <a:prstGeom prst="rect">
            <a:avLst/>
          </a:prstGeom>
          <a:solidFill>
            <a:srgbClr val="00B0F0"/>
          </a:solidFill>
          <a:ln>
            <a:noFill/>
          </a:ln>
        </xdr:spPr>
        <xdr:txBody>
          <a:bodyPr wrap="square"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D2</a:t>
            </a:r>
          </a:p>
          <a:p>
            <a:pPr algn="ctr"/>
            <a:r>
              <a:rPr lang="pt-PT" sz="1100" b="1"/>
              <a:t> </a:t>
            </a:r>
            <a:r>
              <a:rPr lang="en-US" sz="1100" b="1"/>
              <a:t>Development of the dissemination pack</a:t>
            </a:r>
            <a:endParaRPr lang="pt-PT" sz="1100" b="1"/>
          </a:p>
        </xdr:txBody>
      </xdr:sp>
      <xdr:grpSp>
        <xdr:nvGrpSpPr>
          <xdr:cNvPr id="12" name="Grupo 4">
            <a:extLst>
              <a:ext uri="{FF2B5EF4-FFF2-40B4-BE49-F238E27FC236}">
                <a16:creationId xmlns:a16="http://schemas.microsoft.com/office/drawing/2014/main" id="{00000000-0008-0000-0600-00000C000000}"/>
              </a:ext>
            </a:extLst>
          </xdr:cNvPr>
          <xdr:cNvGrpSpPr/>
        </xdr:nvGrpSpPr>
        <xdr:grpSpPr>
          <a:xfrm>
            <a:off x="404664" y="864688"/>
            <a:ext cx="6120000" cy="1188000"/>
            <a:chOff x="404664" y="143640"/>
            <a:chExt cx="6120000" cy="1188000"/>
          </a:xfrm>
        </xdr:grpSpPr>
        <xdr:sp macro="" textlink="">
          <xdr:nvSpPr>
            <xdr:cNvPr id="53" name="TextBox 69">
              <a:extLst>
                <a:ext uri="{FF2B5EF4-FFF2-40B4-BE49-F238E27FC236}">
                  <a16:creationId xmlns:a16="http://schemas.microsoft.com/office/drawing/2014/main" id="{00000000-0008-0000-0600-000035000000}"/>
                </a:ext>
              </a:extLst>
            </xdr:cNvPr>
            <xdr:cNvSpPr txBox="1"/>
          </xdr:nvSpPr>
          <xdr:spPr>
            <a:xfrm>
              <a:off x="404664" y="143640"/>
              <a:ext cx="6120000" cy="1188000"/>
            </a:xfrm>
            <a:prstGeom prst="rect">
              <a:avLst/>
            </a:prstGeom>
            <a:solidFill>
              <a:schemeClr val="tx2">
                <a:lumMod val="75000"/>
              </a:schemeClr>
            </a:solidFill>
            <a:ln>
              <a:solidFill>
                <a:schemeClr val="tx1"/>
              </a:solidFill>
            </a:ln>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400" b="1">
                  <a:solidFill>
                    <a:schemeClr val="bg1"/>
                  </a:solidFill>
                  <a:effectLst>
                    <a:outerShdw blurRad="38100" dist="38100" dir="2700000" algn="tl">
                      <a:srgbClr val="000000">
                        <a:alpha val="43137"/>
                      </a:srgbClr>
                    </a:outerShdw>
                  </a:effectLst>
                </a:rPr>
                <a:t>A. Preparatory Actions</a:t>
              </a:r>
              <a:endParaRPr lang="pt-PT" sz="1400" b="1">
                <a:solidFill>
                  <a:schemeClr val="bg1"/>
                </a:solidFill>
              </a:endParaRPr>
            </a:p>
          </xdr:txBody>
        </xdr:sp>
        <xdr:sp macro="" textlink="">
          <xdr:nvSpPr>
            <xdr:cNvPr id="54" name="TextBox 68">
              <a:extLst>
                <a:ext uri="{FF2B5EF4-FFF2-40B4-BE49-F238E27FC236}">
                  <a16:creationId xmlns:a16="http://schemas.microsoft.com/office/drawing/2014/main" id="{00000000-0008-0000-0600-000036000000}"/>
                </a:ext>
              </a:extLst>
            </xdr:cNvPr>
            <xdr:cNvSpPr txBox="1"/>
          </xdr:nvSpPr>
          <xdr:spPr>
            <a:xfrm>
              <a:off x="1538994" y="448958"/>
              <a:ext cx="1836000" cy="738000"/>
            </a:xfrm>
            <a:prstGeom prst="rect">
              <a:avLst/>
            </a:prstGeom>
            <a:solidFill>
              <a:srgbClr val="00B0F0"/>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A1</a:t>
              </a:r>
              <a:r>
                <a:rPr lang="pt-PT" sz="1100" b="1"/>
                <a:t> Authorities and stakeholders consultation</a:t>
              </a:r>
            </a:p>
          </xdr:txBody>
        </xdr:sp>
        <xdr:sp macro="" textlink="">
          <xdr:nvSpPr>
            <xdr:cNvPr id="55" name="TextBox 68">
              <a:extLst>
                <a:ext uri="{FF2B5EF4-FFF2-40B4-BE49-F238E27FC236}">
                  <a16:creationId xmlns:a16="http://schemas.microsoft.com/office/drawing/2014/main" id="{00000000-0008-0000-0600-000037000000}"/>
                </a:ext>
              </a:extLst>
            </xdr:cNvPr>
            <xdr:cNvSpPr txBox="1"/>
          </xdr:nvSpPr>
          <xdr:spPr>
            <a:xfrm>
              <a:off x="3537012" y="440934"/>
              <a:ext cx="1836000" cy="754053"/>
            </a:xfrm>
            <a:prstGeom prst="rect">
              <a:avLst/>
            </a:prstGeom>
            <a:solidFill>
              <a:srgbClr val="00B0F0"/>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pt-PT" sz="1000" b="1">
                <a:effectLst>
                  <a:outerShdw blurRad="38100" dist="38100" dir="2700000" algn="tl">
                    <a:srgbClr val="000000">
                      <a:alpha val="43137"/>
                    </a:srgbClr>
                  </a:outerShdw>
                </a:effectLst>
              </a:endParaRPr>
            </a:p>
            <a:p>
              <a:pPr algn="ctr"/>
              <a:endParaRPr lang="pt-PT" sz="800" b="1">
                <a:effectLst>
                  <a:outerShdw blurRad="38100" dist="38100" dir="2700000" algn="tl">
                    <a:srgbClr val="000000">
                      <a:alpha val="43137"/>
                    </a:srgbClr>
                  </a:outerShdw>
                </a:effectLst>
              </a:endParaRPr>
            </a:p>
            <a:p>
              <a:pPr algn="ctr"/>
              <a:r>
                <a:rPr lang="pt-PT" sz="1100" b="1">
                  <a:effectLst>
                    <a:outerShdw blurRad="38100" dist="38100" dir="2700000" algn="tl">
                      <a:srgbClr val="000000">
                        <a:alpha val="43137"/>
                      </a:srgbClr>
                    </a:outerShdw>
                  </a:effectLst>
                </a:rPr>
                <a:t>A2</a:t>
              </a:r>
              <a:r>
                <a:rPr lang="pt-PT" sz="1100" b="1"/>
                <a:t> Technical planning</a:t>
              </a:r>
            </a:p>
            <a:p>
              <a:pPr algn="ctr"/>
              <a:endParaRPr lang="pt-PT" sz="1400" b="1"/>
            </a:p>
          </xdr:txBody>
        </xdr:sp>
      </xdr:grpSp>
      <xdr:grpSp>
        <xdr:nvGrpSpPr>
          <xdr:cNvPr id="13" name="Grupo 6">
            <a:extLst>
              <a:ext uri="{FF2B5EF4-FFF2-40B4-BE49-F238E27FC236}">
                <a16:creationId xmlns:a16="http://schemas.microsoft.com/office/drawing/2014/main" id="{00000000-0008-0000-0600-00000D000000}"/>
              </a:ext>
            </a:extLst>
          </xdr:cNvPr>
          <xdr:cNvGrpSpPr/>
        </xdr:nvGrpSpPr>
        <xdr:grpSpPr>
          <a:xfrm>
            <a:off x="405344" y="5688256"/>
            <a:ext cx="6120000" cy="1188000"/>
            <a:chOff x="405344" y="3544141"/>
            <a:chExt cx="6120000" cy="1188000"/>
          </a:xfrm>
        </xdr:grpSpPr>
        <xdr:sp macro="" textlink="">
          <xdr:nvSpPr>
            <xdr:cNvPr id="50" name="TextBox 69">
              <a:extLst>
                <a:ext uri="{FF2B5EF4-FFF2-40B4-BE49-F238E27FC236}">
                  <a16:creationId xmlns:a16="http://schemas.microsoft.com/office/drawing/2014/main" id="{00000000-0008-0000-0600-000032000000}"/>
                </a:ext>
              </a:extLst>
            </xdr:cNvPr>
            <xdr:cNvSpPr txBox="1"/>
          </xdr:nvSpPr>
          <xdr:spPr>
            <a:xfrm>
              <a:off x="405344" y="3544141"/>
              <a:ext cx="6120000" cy="1188000"/>
            </a:xfrm>
            <a:prstGeom prst="rect">
              <a:avLst/>
            </a:prstGeom>
            <a:solidFill>
              <a:schemeClr val="tx2">
                <a:lumMod val="75000"/>
              </a:schemeClr>
            </a:solidFill>
            <a:ln>
              <a:solidFill>
                <a:schemeClr val="tx1"/>
              </a:solidFill>
            </a:ln>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400" b="1">
                  <a:solidFill>
                    <a:schemeClr val="bg1"/>
                  </a:solidFill>
                  <a:effectLst>
                    <a:outerShdw blurRad="38100" dist="38100" dir="2700000" algn="tl">
                      <a:srgbClr val="000000">
                        <a:alpha val="43137"/>
                      </a:srgbClr>
                    </a:outerShdw>
                  </a:effectLst>
                </a:rPr>
                <a:t>C. </a:t>
              </a:r>
              <a:r>
                <a:rPr lang="en-US" sz="1400" b="1">
                  <a:solidFill>
                    <a:schemeClr val="bg1"/>
                  </a:solidFill>
                  <a:effectLst>
                    <a:outerShdw blurRad="38100" dist="38100" dir="2700000" algn="tl">
                      <a:srgbClr val="000000">
                        <a:alpha val="43137"/>
                      </a:srgbClr>
                    </a:outerShdw>
                  </a:effectLst>
                </a:rPr>
                <a:t>Monitoring the impact of the project actions</a:t>
              </a:r>
              <a:endParaRPr lang="pt-PT" sz="1400" b="1">
                <a:solidFill>
                  <a:schemeClr val="bg1"/>
                </a:solidFill>
              </a:endParaRPr>
            </a:p>
          </xdr:txBody>
        </xdr:sp>
        <xdr:sp macro="" textlink="">
          <xdr:nvSpPr>
            <xdr:cNvPr id="51" name="TextBox 68">
              <a:extLst>
                <a:ext uri="{FF2B5EF4-FFF2-40B4-BE49-F238E27FC236}">
                  <a16:creationId xmlns:a16="http://schemas.microsoft.com/office/drawing/2014/main" id="{00000000-0008-0000-0600-000033000000}"/>
                </a:ext>
              </a:extLst>
            </xdr:cNvPr>
            <xdr:cNvSpPr txBox="1"/>
          </xdr:nvSpPr>
          <xdr:spPr>
            <a:xfrm>
              <a:off x="1196752" y="3868043"/>
              <a:ext cx="2160000" cy="770400"/>
            </a:xfrm>
            <a:prstGeom prst="rect">
              <a:avLst/>
            </a:prstGeom>
            <a:solidFill>
              <a:srgbClr val="00B0F0"/>
            </a:solidFill>
            <a:ln>
              <a:noFill/>
            </a:ln>
          </xdr:spPr>
          <xdr:txBody>
            <a:bodyPr wrap="square" tIns="108000"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C1</a:t>
              </a:r>
              <a:r>
                <a:rPr lang="pt-PT" sz="1100" b="1"/>
                <a:t> Assessment of the effectiveness of the project actions</a:t>
              </a:r>
            </a:p>
          </xdr:txBody>
        </xdr:sp>
        <xdr:sp macro="" textlink="">
          <xdr:nvSpPr>
            <xdr:cNvPr id="52" name="TextBox 68">
              <a:extLst>
                <a:ext uri="{FF2B5EF4-FFF2-40B4-BE49-F238E27FC236}">
                  <a16:creationId xmlns:a16="http://schemas.microsoft.com/office/drawing/2014/main" id="{00000000-0008-0000-0600-000034000000}"/>
                </a:ext>
              </a:extLst>
            </xdr:cNvPr>
            <xdr:cNvSpPr txBox="1"/>
          </xdr:nvSpPr>
          <xdr:spPr>
            <a:xfrm>
              <a:off x="3537012" y="3868043"/>
              <a:ext cx="2196244" cy="763080"/>
            </a:xfrm>
            <a:prstGeom prst="rect">
              <a:avLst/>
            </a:prstGeom>
            <a:solidFill>
              <a:srgbClr val="00B0F0"/>
            </a:solidFill>
            <a:ln>
              <a:noFill/>
            </a:ln>
          </xdr:spPr>
          <xdr:txBody>
            <a:bodyPr wrap="square" tIns="108000"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C2</a:t>
              </a:r>
              <a:r>
                <a:rPr lang="pt-PT" sz="1100" b="1"/>
                <a:t> </a:t>
              </a:r>
              <a:r>
                <a:rPr lang="en-US" sz="1100" b="1"/>
                <a:t>Assessment of the socio-economic impact of the project</a:t>
              </a:r>
            </a:p>
            <a:p>
              <a:pPr algn="ctr"/>
              <a:endParaRPr lang="en-US" sz="600" b="1"/>
            </a:p>
            <a:p>
              <a:pPr algn="ctr"/>
              <a:endParaRPr lang="pt-PT" sz="1050" b="1"/>
            </a:p>
          </xdr:txBody>
        </xdr:sp>
      </xdr:grpSp>
      <xdr:sp macro="" textlink="">
        <xdr:nvSpPr>
          <xdr:cNvPr id="14" name="TextBox 49">
            <a:extLst>
              <a:ext uri="{FF2B5EF4-FFF2-40B4-BE49-F238E27FC236}">
                <a16:creationId xmlns:a16="http://schemas.microsoft.com/office/drawing/2014/main" id="{00000000-0008-0000-0600-00000E000000}"/>
              </a:ext>
            </a:extLst>
          </xdr:cNvPr>
          <xdr:cNvSpPr txBox="1"/>
        </xdr:nvSpPr>
        <xdr:spPr>
          <a:xfrm>
            <a:off x="462148" y="2501186"/>
            <a:ext cx="6062516" cy="2646878"/>
          </a:xfrm>
          <a:prstGeom prst="rect">
            <a:avLst/>
          </a:prstGeom>
          <a:solidFill>
            <a:schemeClr val="accent1">
              <a:lumMod val="50000"/>
            </a:schemeClr>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2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r>
              <a:rPr lang="pt-PT" sz="1100" b="1">
                <a:effectLst>
                  <a:outerShdw blurRad="38100" dist="38100" dir="2700000" algn="tl">
                    <a:srgbClr val="000000">
                      <a:alpha val="43137"/>
                    </a:srgbClr>
                  </a:outerShdw>
                </a:effectLst>
              </a:rPr>
              <a:t>B7</a:t>
            </a:r>
            <a:r>
              <a:rPr lang="pt-PT" sz="1100" b="1"/>
              <a:t> </a:t>
            </a:r>
            <a:r>
              <a:rPr lang="en-GB" sz="1100" b="1"/>
              <a:t>Development of guidelines for action plans formulation</a:t>
            </a:r>
            <a:endParaRPr lang="pt-PT" sz="1100" b="1">
              <a:effectLst>
                <a:outerShdw blurRad="38100" dist="38100" dir="2700000" algn="tl">
                  <a:srgbClr val="000000">
                    <a:alpha val="43137"/>
                  </a:srgbClr>
                </a:outerShdw>
              </a:effectLst>
            </a:endParaRPr>
          </a:p>
        </xdr:txBody>
      </xdr:sp>
      <xdr:sp macro="" textlink="">
        <xdr:nvSpPr>
          <xdr:cNvPr id="15" name="Seta para baixo 41">
            <a:extLst>
              <a:ext uri="{FF2B5EF4-FFF2-40B4-BE49-F238E27FC236}">
                <a16:creationId xmlns:a16="http://schemas.microsoft.com/office/drawing/2014/main" id="{00000000-0008-0000-0600-00000F000000}"/>
              </a:ext>
            </a:extLst>
          </xdr:cNvPr>
          <xdr:cNvSpPr/>
        </xdr:nvSpPr>
        <xdr:spPr>
          <a:xfrm>
            <a:off x="3284984" y="5364088"/>
            <a:ext cx="360040" cy="324168"/>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 name="Conexão recta 31">
            <a:extLst>
              <a:ext uri="{FF2B5EF4-FFF2-40B4-BE49-F238E27FC236}">
                <a16:creationId xmlns:a16="http://schemas.microsoft.com/office/drawing/2014/main" id="{00000000-0008-0000-0600-000010000000}"/>
              </a:ext>
            </a:extLst>
          </xdr:cNvPr>
          <xdr:cNvCxnSpPr>
            <a:stCxn id="8" idx="3"/>
            <a:endCxn id="9" idx="1"/>
          </xdr:cNvCxnSpPr>
        </xdr:nvCxnSpPr>
        <xdr:spPr>
          <a:xfrm>
            <a:off x="2849271" y="8723784"/>
            <a:ext cx="119430" cy="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Conexão recta 62">
            <a:extLst>
              <a:ext uri="{FF2B5EF4-FFF2-40B4-BE49-F238E27FC236}">
                <a16:creationId xmlns:a16="http://schemas.microsoft.com/office/drawing/2014/main" id="{00000000-0008-0000-0600-000011000000}"/>
              </a:ext>
            </a:extLst>
          </xdr:cNvPr>
          <xdr:cNvCxnSpPr>
            <a:stCxn id="9" idx="3"/>
          </xdr:cNvCxnSpPr>
        </xdr:nvCxnSpPr>
        <xdr:spPr>
          <a:xfrm flipV="1">
            <a:off x="4048701" y="8723318"/>
            <a:ext cx="119430" cy="466"/>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Conexão recta 70">
            <a:extLst>
              <a:ext uri="{FF2B5EF4-FFF2-40B4-BE49-F238E27FC236}">
                <a16:creationId xmlns:a16="http://schemas.microsoft.com/office/drawing/2014/main" id="{00000000-0008-0000-0600-000012000000}"/>
              </a:ext>
            </a:extLst>
          </xdr:cNvPr>
          <xdr:cNvCxnSpPr>
            <a:stCxn id="21" idx="3"/>
            <a:endCxn id="11" idx="1"/>
          </xdr:cNvCxnSpPr>
        </xdr:nvCxnSpPr>
        <xdr:spPr>
          <a:xfrm>
            <a:off x="3284984" y="7584286"/>
            <a:ext cx="190647"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Conexão recta 110">
            <a:extLst>
              <a:ext uri="{FF2B5EF4-FFF2-40B4-BE49-F238E27FC236}">
                <a16:creationId xmlns:a16="http://schemas.microsoft.com/office/drawing/2014/main" id="{00000000-0008-0000-0600-000013000000}"/>
              </a:ext>
            </a:extLst>
          </xdr:cNvPr>
          <xdr:cNvCxnSpPr>
            <a:stCxn id="51" idx="3"/>
            <a:endCxn id="52" idx="1"/>
          </xdr:cNvCxnSpPr>
        </xdr:nvCxnSpPr>
        <xdr:spPr>
          <a:xfrm flipV="1">
            <a:off x="3356752" y="6393698"/>
            <a:ext cx="180260" cy="366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Conexão recta 113">
            <a:extLst>
              <a:ext uri="{FF2B5EF4-FFF2-40B4-BE49-F238E27FC236}">
                <a16:creationId xmlns:a16="http://schemas.microsoft.com/office/drawing/2014/main" id="{00000000-0008-0000-0600-000014000000}"/>
              </a:ext>
            </a:extLst>
          </xdr:cNvPr>
          <xdr:cNvCxnSpPr>
            <a:stCxn id="54" idx="3"/>
            <a:endCxn id="55" idx="1"/>
          </xdr:cNvCxnSpPr>
        </xdr:nvCxnSpPr>
        <xdr:spPr>
          <a:xfrm>
            <a:off x="3374994" y="1539006"/>
            <a:ext cx="162018" cy="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TextBox 14">
            <a:extLst>
              <a:ext uri="{FF2B5EF4-FFF2-40B4-BE49-F238E27FC236}">
                <a16:creationId xmlns:a16="http://schemas.microsoft.com/office/drawing/2014/main" id="{00000000-0008-0000-0600-000015000000}"/>
              </a:ext>
            </a:extLst>
          </xdr:cNvPr>
          <xdr:cNvSpPr txBox="1"/>
        </xdr:nvSpPr>
        <xdr:spPr>
          <a:xfrm>
            <a:off x="1232654" y="7284204"/>
            <a:ext cx="2052330" cy="600164"/>
          </a:xfrm>
          <a:prstGeom prst="rect">
            <a:avLst/>
          </a:prstGeom>
          <a:solidFill>
            <a:srgbClr val="00B0F0"/>
          </a:solidFill>
          <a:ln>
            <a:noFill/>
          </a:ln>
        </xdr:spPr>
        <xdr:txBody>
          <a:bodyPr wrap="square"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D1</a:t>
            </a:r>
            <a:r>
              <a:rPr lang="pt-PT" sz="1100" b="1"/>
              <a:t> </a:t>
            </a:r>
          </a:p>
          <a:p>
            <a:pPr algn="ctr"/>
            <a:r>
              <a:rPr lang="pt-PT" sz="1100" b="1"/>
              <a:t>Networking</a:t>
            </a:r>
          </a:p>
          <a:p>
            <a:pPr algn="ctr"/>
            <a:endParaRPr lang="pt-PT" sz="1100" b="1"/>
          </a:p>
        </xdr:txBody>
      </xdr:sp>
      <xdr:sp macro="" textlink="">
        <xdr:nvSpPr>
          <xdr:cNvPr id="22" name="Seta para baixo 10">
            <a:extLst>
              <a:ext uri="{FF2B5EF4-FFF2-40B4-BE49-F238E27FC236}">
                <a16:creationId xmlns:a16="http://schemas.microsoft.com/office/drawing/2014/main" id="{00000000-0008-0000-0600-000016000000}"/>
              </a:ext>
            </a:extLst>
          </xdr:cNvPr>
          <xdr:cNvSpPr/>
        </xdr:nvSpPr>
        <xdr:spPr>
          <a:xfrm>
            <a:off x="3284984" y="1936718"/>
            <a:ext cx="342038" cy="295153"/>
          </a:xfrm>
          <a:prstGeom prst="down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 name="TextBox 14">
            <a:extLst>
              <a:ext uri="{FF2B5EF4-FFF2-40B4-BE49-F238E27FC236}">
                <a16:creationId xmlns:a16="http://schemas.microsoft.com/office/drawing/2014/main" id="{00000000-0008-0000-0600-000017000000}"/>
              </a:ext>
            </a:extLst>
          </xdr:cNvPr>
          <xdr:cNvSpPr txBox="1"/>
        </xdr:nvSpPr>
        <xdr:spPr>
          <a:xfrm>
            <a:off x="513336" y="2627784"/>
            <a:ext cx="5940000" cy="2169825"/>
          </a:xfrm>
          <a:prstGeom prst="rect">
            <a:avLst/>
          </a:prstGeom>
          <a:solidFill>
            <a:schemeClr val="accent5">
              <a:lumMod val="75000"/>
            </a:schemeClr>
          </a:solidFill>
          <a:ln>
            <a:noFill/>
          </a:ln>
        </xdr:spPr>
        <xdr:txBody>
          <a:bodyPr wrap="square" rtlCol="0" anchor="t">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endParaRPr lang="pt-PT" sz="1400" b="1">
              <a:effectLst>
                <a:outerShdw blurRad="38100" dist="38100" dir="2700000" algn="tl">
                  <a:srgbClr val="000000">
                    <a:alpha val="43137"/>
                  </a:srgbClr>
                </a:outerShdw>
              </a:effectLst>
            </a:endParaRPr>
          </a:p>
          <a:p>
            <a:pPr algn="ctr"/>
            <a:endParaRPr lang="pt-PT" sz="1100" b="1">
              <a:effectLst>
                <a:outerShdw blurRad="38100" dist="38100" dir="2700000" algn="tl">
                  <a:srgbClr val="000000">
                    <a:alpha val="43137"/>
                  </a:srgbClr>
                </a:outerShdw>
              </a:effectLst>
            </a:endParaRPr>
          </a:p>
          <a:p>
            <a:pPr algn="ctr"/>
            <a:r>
              <a:rPr lang="pt-PT" sz="1100" b="1">
                <a:effectLst>
                  <a:outerShdw blurRad="38100" dist="38100" dir="2700000" algn="tl">
                    <a:srgbClr val="000000">
                      <a:alpha val="43137"/>
                    </a:srgbClr>
                  </a:outerShdw>
                </a:effectLst>
              </a:rPr>
              <a:t>B6</a:t>
            </a:r>
            <a:r>
              <a:rPr lang="pt-PT" sz="1100" b="1"/>
              <a:t> Implementation of the  Management Tool</a:t>
            </a:r>
          </a:p>
        </xdr:txBody>
      </xdr:sp>
      <xdr:grpSp>
        <xdr:nvGrpSpPr>
          <xdr:cNvPr id="24" name="Group 23">
            <a:extLst>
              <a:ext uri="{FF2B5EF4-FFF2-40B4-BE49-F238E27FC236}">
                <a16:creationId xmlns:a16="http://schemas.microsoft.com/office/drawing/2014/main" id="{00000000-0008-0000-0600-000018000000}"/>
              </a:ext>
            </a:extLst>
          </xdr:cNvPr>
          <xdr:cNvGrpSpPr/>
        </xdr:nvGrpSpPr>
        <xdr:grpSpPr>
          <a:xfrm>
            <a:off x="549328" y="2925401"/>
            <a:ext cx="5868000" cy="1463040"/>
            <a:chOff x="529520" y="2843808"/>
            <a:chExt cx="5868000" cy="1463040"/>
          </a:xfrm>
          <a:solidFill>
            <a:srgbClr val="00B0F0"/>
          </a:solidFill>
        </xdr:grpSpPr>
        <xdr:sp macro="" textlink="">
          <xdr:nvSpPr>
            <xdr:cNvPr id="30" name="TextBox 14">
              <a:extLst>
                <a:ext uri="{FF2B5EF4-FFF2-40B4-BE49-F238E27FC236}">
                  <a16:creationId xmlns:a16="http://schemas.microsoft.com/office/drawing/2014/main" id="{00000000-0008-0000-0600-00001E000000}"/>
                </a:ext>
              </a:extLst>
            </xdr:cNvPr>
            <xdr:cNvSpPr txBox="1"/>
          </xdr:nvSpPr>
          <xdr:spPr>
            <a:xfrm>
              <a:off x="529520" y="2843808"/>
              <a:ext cx="5868000" cy="1463040"/>
            </a:xfrm>
            <a:prstGeom prst="rect">
              <a:avLst/>
            </a:prstGeom>
            <a:grp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pt-PT" sz="100" b="1">
                <a:effectLst>
                  <a:outerShdw blurRad="38100" dist="38100" dir="2700000" algn="tl">
                    <a:srgbClr val="000000">
                      <a:alpha val="43137"/>
                    </a:srgbClr>
                  </a:outerShdw>
                </a:effectLst>
              </a:endParaRPr>
            </a:p>
            <a:p>
              <a:pPr algn="ctr"/>
              <a:r>
                <a:rPr lang="pt-PT" sz="1100" b="1">
                  <a:effectLst>
                    <a:outerShdw blurRad="38100" dist="38100" dir="2700000" algn="tl">
                      <a:srgbClr val="000000">
                        <a:alpha val="43137"/>
                      </a:srgbClr>
                    </a:outerShdw>
                  </a:effectLst>
                </a:rPr>
                <a:t>B1</a:t>
              </a:r>
              <a:r>
                <a:rPr lang="pt-PT" sz="1100" b="1"/>
                <a:t> Development of the  Management Tool</a:t>
              </a:r>
            </a:p>
            <a:p>
              <a:pPr algn="ctr"/>
              <a:endParaRPr lang="pt-PT" sz="1100" b="1"/>
            </a:p>
            <a:p>
              <a:pPr algn="ctr"/>
              <a:endParaRPr lang="pt-PT" sz="1100" b="1"/>
            </a:p>
            <a:p>
              <a:pPr algn="ctr"/>
              <a:endParaRPr lang="pt-PT" sz="1100" b="1"/>
            </a:p>
            <a:p>
              <a:pPr algn="ctr"/>
              <a:endParaRPr lang="pt-PT" sz="1100" b="1"/>
            </a:p>
            <a:p>
              <a:pPr algn="ctr"/>
              <a:endParaRPr lang="pt-PT" sz="1100" b="1"/>
            </a:p>
            <a:p>
              <a:pPr algn="ctr"/>
              <a:endParaRPr lang="pt-PT" sz="1100" b="1"/>
            </a:p>
            <a:p>
              <a:pPr algn="ctr"/>
              <a:endParaRPr lang="pt-PT" sz="1100" b="1"/>
            </a:p>
            <a:p>
              <a:pPr algn="ctr"/>
              <a:endParaRPr lang="pt-PT" sz="100" b="1"/>
            </a:p>
            <a:p>
              <a:pPr algn="ctr"/>
              <a:endParaRPr lang="pt-PT" sz="100" b="1"/>
            </a:p>
            <a:p>
              <a:pPr algn="ctr"/>
              <a:endParaRPr lang="pt-PT" sz="100" b="1"/>
            </a:p>
          </xdr:txBody>
        </xdr:sp>
        <xdr:sp macro="" textlink="">
          <xdr:nvSpPr>
            <xdr:cNvPr id="31" name="TextBox 14">
              <a:extLst>
                <a:ext uri="{FF2B5EF4-FFF2-40B4-BE49-F238E27FC236}">
                  <a16:creationId xmlns:a16="http://schemas.microsoft.com/office/drawing/2014/main" id="{00000000-0008-0000-0600-00001F000000}"/>
                </a:ext>
              </a:extLst>
            </xdr:cNvPr>
            <xdr:cNvSpPr txBox="1"/>
          </xdr:nvSpPr>
          <xdr:spPr>
            <a:xfrm>
              <a:off x="2060848" y="3349025"/>
              <a:ext cx="1332290" cy="430887"/>
            </a:xfrm>
            <a:prstGeom prst="rect">
              <a:avLst/>
            </a:prstGeom>
            <a:solidFill>
              <a:schemeClr val="accent5">
                <a:lumMod val="60000"/>
                <a:lumOff val="40000"/>
              </a:schemeClr>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B3</a:t>
              </a:r>
              <a:r>
                <a:rPr lang="pt-PT" sz="1100" b="1"/>
                <a:t> Exposure </a:t>
              </a:r>
            </a:p>
            <a:p>
              <a:pPr algn="ctr"/>
              <a:r>
                <a:rPr lang="pt-PT" sz="1100" b="1"/>
                <a:t>Module</a:t>
              </a:r>
            </a:p>
          </xdr:txBody>
        </xdr:sp>
        <xdr:sp macro="" textlink="">
          <xdr:nvSpPr>
            <xdr:cNvPr id="32" name="TextBox 14">
              <a:extLst>
                <a:ext uri="{FF2B5EF4-FFF2-40B4-BE49-F238E27FC236}">
                  <a16:creationId xmlns:a16="http://schemas.microsoft.com/office/drawing/2014/main" id="{00000000-0008-0000-0600-000020000000}"/>
                </a:ext>
              </a:extLst>
            </xdr:cNvPr>
            <xdr:cNvSpPr txBox="1"/>
          </xdr:nvSpPr>
          <xdr:spPr>
            <a:xfrm>
              <a:off x="3536870" y="3349025"/>
              <a:ext cx="1332290" cy="430887"/>
            </a:xfrm>
            <a:prstGeom prst="rect">
              <a:avLst/>
            </a:prstGeom>
            <a:solidFill>
              <a:schemeClr val="accent5">
                <a:lumMod val="60000"/>
                <a:lumOff val="40000"/>
              </a:schemeClr>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B4</a:t>
              </a:r>
              <a:r>
                <a:rPr lang="pt-PT" sz="1100" b="1"/>
                <a:t> Dosimetry </a:t>
              </a:r>
            </a:p>
            <a:p>
              <a:pPr algn="ctr"/>
              <a:r>
                <a:rPr lang="pt-PT" sz="1100" b="1"/>
                <a:t>Module</a:t>
              </a:r>
            </a:p>
          </xdr:txBody>
        </xdr:sp>
        <xdr:sp macro="" textlink="">
          <xdr:nvSpPr>
            <xdr:cNvPr id="33" name="TextBox 14">
              <a:extLst>
                <a:ext uri="{FF2B5EF4-FFF2-40B4-BE49-F238E27FC236}">
                  <a16:creationId xmlns:a16="http://schemas.microsoft.com/office/drawing/2014/main" id="{00000000-0008-0000-0600-000021000000}"/>
                </a:ext>
              </a:extLst>
            </xdr:cNvPr>
            <xdr:cNvSpPr txBox="1"/>
          </xdr:nvSpPr>
          <xdr:spPr>
            <a:xfrm>
              <a:off x="5029230" y="3349024"/>
              <a:ext cx="1332290" cy="430887"/>
            </a:xfrm>
            <a:prstGeom prst="rect">
              <a:avLst/>
            </a:prstGeom>
            <a:solidFill>
              <a:schemeClr val="accent5">
                <a:lumMod val="60000"/>
                <a:lumOff val="40000"/>
              </a:schemeClr>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B5</a:t>
              </a:r>
              <a:r>
                <a:rPr lang="pt-PT" sz="1100" b="1"/>
                <a:t> Burden Disease </a:t>
              </a:r>
            </a:p>
            <a:p>
              <a:pPr algn="ctr"/>
              <a:r>
                <a:rPr lang="pt-PT" sz="1100" b="1"/>
                <a:t> Module</a:t>
              </a:r>
            </a:p>
          </xdr:txBody>
        </xdr:sp>
        <xdr:sp macro="" textlink="">
          <xdr:nvSpPr>
            <xdr:cNvPr id="34" name="TextBox 14">
              <a:extLst>
                <a:ext uri="{FF2B5EF4-FFF2-40B4-BE49-F238E27FC236}">
                  <a16:creationId xmlns:a16="http://schemas.microsoft.com/office/drawing/2014/main" id="{00000000-0008-0000-0600-000022000000}"/>
                </a:ext>
              </a:extLst>
            </xdr:cNvPr>
            <xdr:cNvSpPr txBox="1"/>
          </xdr:nvSpPr>
          <xdr:spPr>
            <a:xfrm>
              <a:off x="548680" y="3349025"/>
              <a:ext cx="1332290" cy="430887"/>
            </a:xfrm>
            <a:prstGeom prst="rect">
              <a:avLst/>
            </a:prstGeom>
            <a:solidFill>
              <a:schemeClr val="accent5">
                <a:lumMod val="60000"/>
                <a:lumOff val="40000"/>
              </a:schemeClr>
            </a:solidFill>
            <a:ln>
              <a:noFill/>
            </a:ln>
          </xdr:spPr>
          <xdr:txBody>
            <a:bodyPr wrap="square" rtlCol="0" anchor="ctr">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pt-PT" sz="1100" b="1">
                  <a:effectLst>
                    <a:outerShdw blurRad="38100" dist="38100" dir="2700000" algn="tl">
                      <a:srgbClr val="000000">
                        <a:alpha val="43137"/>
                      </a:srgbClr>
                    </a:outerShdw>
                  </a:effectLst>
                </a:rPr>
                <a:t>B2</a:t>
              </a:r>
              <a:r>
                <a:rPr lang="pt-PT" sz="1100" b="1"/>
                <a:t> Air Quality Database Module</a:t>
              </a:r>
            </a:p>
          </xdr:txBody>
        </xdr:sp>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flipV="1">
              <a:off x="1214825" y="3222230"/>
              <a:ext cx="0" cy="126794"/>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flipV="1">
              <a:off x="5676925" y="3222231"/>
              <a:ext cx="0" cy="126794"/>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flipV="1">
              <a:off x="4203015" y="3227596"/>
              <a:ext cx="0" cy="126794"/>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flipV="1">
              <a:off x="2726993" y="3222230"/>
              <a:ext cx="0" cy="126794"/>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1214825" y="3222230"/>
              <a:ext cx="4482187" cy="0"/>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Arrow Connector 39">
              <a:extLst>
                <a:ext uri="{FF2B5EF4-FFF2-40B4-BE49-F238E27FC236}">
                  <a16:creationId xmlns:a16="http://schemas.microsoft.com/office/drawing/2014/main" id="{00000000-0008-0000-0600-000028000000}"/>
                </a:ext>
              </a:extLst>
            </xdr:cNvPr>
            <xdr:cNvCxnSpPr>
              <a:stCxn id="34" idx="3"/>
              <a:endCxn id="31" idx="1"/>
            </xdr:cNvCxnSpPr>
          </xdr:nvCxnSpPr>
          <xdr:spPr>
            <a:xfrm>
              <a:off x="1880970" y="3564469"/>
              <a:ext cx="179878" cy="0"/>
            </a:xfrm>
            <a:prstGeom prst="straightConnector1">
              <a:avLst/>
            </a:prstGeom>
            <a:grpFill/>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flipV="1">
              <a:off x="1214825" y="3779912"/>
              <a:ext cx="0" cy="126794"/>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1197134" y="3906706"/>
              <a:ext cx="4536122" cy="0"/>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flipV="1">
              <a:off x="4214190" y="3724420"/>
              <a:ext cx="0" cy="182286"/>
            </a:xfrm>
            <a:prstGeom prst="straightConnector1">
              <a:avLst/>
            </a:prstGeom>
            <a:grpFill/>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flipV="1">
              <a:off x="5733256" y="3723364"/>
              <a:ext cx="0" cy="183342"/>
            </a:xfrm>
            <a:prstGeom prst="straightConnector1">
              <a:avLst/>
            </a:prstGeom>
            <a:grpFill/>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3385692" y="3541169"/>
              <a:ext cx="179878" cy="0"/>
            </a:xfrm>
            <a:prstGeom prst="straightConnector1">
              <a:avLst/>
            </a:prstGeom>
            <a:grpFill/>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flipV="1">
              <a:off x="2727603" y="3779912"/>
              <a:ext cx="0" cy="245910"/>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2726993" y="4020530"/>
              <a:ext cx="3158663" cy="0"/>
            </a:xfrm>
            <a:prstGeom prst="line">
              <a:avLst/>
            </a:prstGeom>
            <a:grpFill/>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Arrow Connector 47">
              <a:extLst>
                <a:ext uri="{FF2B5EF4-FFF2-40B4-BE49-F238E27FC236}">
                  <a16:creationId xmlns:a16="http://schemas.microsoft.com/office/drawing/2014/main" id="{00000000-0008-0000-0600-000030000000}"/>
                </a:ext>
              </a:extLst>
            </xdr:cNvPr>
            <xdr:cNvCxnSpPr/>
          </xdr:nvCxnSpPr>
          <xdr:spPr>
            <a:xfrm flipV="1">
              <a:off x="5885656" y="3740586"/>
              <a:ext cx="0" cy="285236"/>
            </a:xfrm>
            <a:prstGeom prst="straightConnector1">
              <a:avLst/>
            </a:prstGeom>
            <a:grpFill/>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a:off x="4833298" y="3541169"/>
              <a:ext cx="179878" cy="0"/>
            </a:xfrm>
            <a:prstGeom prst="straightConnector1">
              <a:avLst/>
            </a:prstGeom>
            <a:grpFill/>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a:off x="3412946" y="4427984"/>
            <a:ext cx="0" cy="14400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Elbow Connector 25">
            <a:extLst>
              <a:ext uri="{FF2B5EF4-FFF2-40B4-BE49-F238E27FC236}">
                <a16:creationId xmlns:a16="http://schemas.microsoft.com/office/drawing/2014/main" id="{00000000-0008-0000-0600-00001A000000}"/>
              </a:ext>
            </a:extLst>
          </xdr:cNvPr>
          <xdr:cNvCxnSpPr/>
        </xdr:nvCxnSpPr>
        <xdr:spPr>
          <a:xfrm>
            <a:off x="908040" y="4464048"/>
            <a:ext cx="792768" cy="540000"/>
          </a:xfrm>
          <a:prstGeom prst="bentConnector3">
            <a:avLst>
              <a:gd name="adj1" fmla="val 50000"/>
            </a:avLst>
          </a:prstGeom>
          <a:ln w="19050">
            <a:tailEnd type="triangle"/>
          </a:ln>
        </xdr:spPr>
        <xdr:style>
          <a:lnRef idx="2">
            <a:schemeClr val="dk1"/>
          </a:lnRef>
          <a:fillRef idx="0">
            <a:schemeClr val="dk1"/>
          </a:fillRef>
          <a:effectRef idx="1">
            <a:schemeClr val="dk1"/>
          </a:effectRef>
          <a:fontRef idx="minor">
            <a:schemeClr val="tx1"/>
          </a:fontRef>
        </xdr:style>
      </xdr:cxnSp>
      <xdr:cxnSp macro="">
        <xdr:nvCxnSpPr>
          <xdr:cNvPr id="27" name="Elbow Connector 26">
            <a:extLst>
              <a:ext uri="{FF2B5EF4-FFF2-40B4-BE49-F238E27FC236}">
                <a16:creationId xmlns:a16="http://schemas.microsoft.com/office/drawing/2014/main" id="{00000000-0008-0000-0600-00001B000000}"/>
              </a:ext>
            </a:extLst>
          </xdr:cNvPr>
          <xdr:cNvCxnSpPr/>
        </xdr:nvCxnSpPr>
        <xdr:spPr>
          <a:xfrm rot="10800000" flipV="1">
            <a:off x="5299129" y="4464047"/>
            <a:ext cx="828790" cy="540000"/>
          </a:xfrm>
          <a:prstGeom prst="bentConnector3">
            <a:avLst>
              <a:gd name="adj1" fmla="val 50000"/>
            </a:avLst>
          </a:prstGeom>
          <a:ln w="19050">
            <a:tailEnd type="triangle"/>
          </a:ln>
        </xdr:spPr>
        <xdr:style>
          <a:lnRef idx="2">
            <a:schemeClr val="dk1"/>
          </a:lnRef>
          <a:fillRef idx="0">
            <a:schemeClr val="dk1"/>
          </a:fillRef>
          <a:effectRef idx="1">
            <a:schemeClr val="dk1"/>
          </a:effectRef>
          <a:fontRef idx="minor">
            <a:schemeClr val="tx1"/>
          </a:fontRef>
        </xdr:style>
      </xdr:cxnSp>
      <xdr:sp macro="" textlink="">
        <xdr:nvSpPr>
          <xdr:cNvPr id="28" name="Rectangle 27">
            <a:extLst>
              <a:ext uri="{FF2B5EF4-FFF2-40B4-BE49-F238E27FC236}">
                <a16:creationId xmlns:a16="http://schemas.microsoft.com/office/drawing/2014/main" id="{00000000-0008-0000-0600-00001C000000}"/>
              </a:ext>
            </a:extLst>
          </xdr:cNvPr>
          <xdr:cNvSpPr/>
        </xdr:nvSpPr>
        <xdr:spPr>
          <a:xfrm>
            <a:off x="549328" y="2925400"/>
            <a:ext cx="5868000" cy="147823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3429000" y="4788040"/>
            <a:ext cx="0" cy="14400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oneCellAnchor>
    <xdr:from>
      <xdr:col>19</xdr:col>
      <xdr:colOff>135082</xdr:colOff>
      <xdr:row>84</xdr:row>
      <xdr:rowOff>55419</xdr:rowOff>
    </xdr:from>
    <xdr:ext cx="1451423" cy="298800"/>
    <xdr:sp macro="" textlink="">
      <xdr:nvSpPr>
        <xdr:cNvPr id="2" name="TextBox 1">
          <a:extLst>
            <a:ext uri="{FF2B5EF4-FFF2-40B4-BE49-F238E27FC236}">
              <a16:creationId xmlns:a16="http://schemas.microsoft.com/office/drawing/2014/main" id="{B1A5A35D-09CA-430A-AD3D-548122629C3A}"/>
            </a:ext>
          </a:extLst>
        </xdr:cNvPr>
        <xdr:cNvSpPr txBox="1"/>
      </xdr:nvSpPr>
      <xdr:spPr>
        <a:xfrm>
          <a:off x="13561522" y="30034404"/>
          <a:ext cx="145142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PT" sz="1400" b="1">
              <a:solidFill>
                <a:srgbClr val="C00000"/>
              </a:solidFill>
              <a:latin typeface="Arial" panose="020B0604020202020204" pitchFamily="34" charset="0"/>
              <a:cs typeface="Arial" panose="020B0604020202020204" pitchFamily="34" charset="0"/>
            </a:rPr>
            <a:t>Midterm report</a:t>
          </a:r>
        </a:p>
      </xdr:txBody>
    </xdr:sp>
    <xdr:clientData/>
  </xdr:oneCellAnchor>
  <xdr:oneCellAnchor>
    <xdr:from>
      <xdr:col>32</xdr:col>
      <xdr:colOff>239856</xdr:colOff>
      <xdr:row>84</xdr:row>
      <xdr:rowOff>45894</xdr:rowOff>
    </xdr:from>
    <xdr:ext cx="1840889" cy="298800"/>
    <xdr:sp macro="" textlink="">
      <xdr:nvSpPr>
        <xdr:cNvPr id="3" name="TextBox 2">
          <a:extLst>
            <a:ext uri="{FF2B5EF4-FFF2-40B4-BE49-F238E27FC236}">
              <a16:creationId xmlns:a16="http://schemas.microsoft.com/office/drawing/2014/main" id="{B7AB6FC9-20B7-4555-98C4-374FB91360E9}"/>
            </a:ext>
          </a:extLst>
        </xdr:cNvPr>
        <xdr:cNvSpPr txBox="1"/>
      </xdr:nvSpPr>
      <xdr:spPr>
        <a:xfrm>
          <a:off x="17510586" y="30022974"/>
          <a:ext cx="1840889"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PT" sz="1400" b="1">
              <a:solidFill>
                <a:srgbClr val="C00000"/>
              </a:solidFill>
              <a:latin typeface="Arial" panose="020B0604020202020204" pitchFamily="34" charset="0"/>
              <a:cs typeface="Arial" panose="020B0604020202020204" pitchFamily="34" charset="0"/>
            </a:rPr>
            <a:t>1</a:t>
          </a:r>
          <a:r>
            <a:rPr lang="pt-PT" sz="1400" b="1" baseline="30000">
              <a:solidFill>
                <a:srgbClr val="C00000"/>
              </a:solidFill>
              <a:latin typeface="Arial" panose="020B0604020202020204" pitchFamily="34" charset="0"/>
              <a:cs typeface="Arial" panose="020B0604020202020204" pitchFamily="34" charset="0"/>
            </a:rPr>
            <a:t>st</a:t>
          </a:r>
          <a:r>
            <a:rPr lang="pt-PT" sz="1400" b="1">
              <a:solidFill>
                <a:srgbClr val="C00000"/>
              </a:solidFill>
              <a:latin typeface="Arial" panose="020B0604020202020204" pitchFamily="34" charset="0"/>
              <a:cs typeface="Arial" panose="020B0604020202020204" pitchFamily="34" charset="0"/>
            </a:rPr>
            <a:t> Progress report</a:t>
          </a:r>
        </a:p>
      </xdr:txBody>
    </xdr:sp>
    <xdr:clientData/>
  </xdr:oneCellAnchor>
  <xdr:oneCellAnchor>
    <xdr:from>
      <xdr:col>66</xdr:col>
      <xdr:colOff>82836</xdr:colOff>
      <xdr:row>84</xdr:row>
      <xdr:rowOff>15876</xdr:rowOff>
    </xdr:from>
    <xdr:ext cx="1172116" cy="298800"/>
    <xdr:sp macro="" textlink="">
      <xdr:nvSpPr>
        <xdr:cNvPr id="4" name="TextBox 3">
          <a:extLst>
            <a:ext uri="{FF2B5EF4-FFF2-40B4-BE49-F238E27FC236}">
              <a16:creationId xmlns:a16="http://schemas.microsoft.com/office/drawing/2014/main" id="{482F1990-4ED1-444C-AFD8-C419C9A52605}"/>
            </a:ext>
          </a:extLst>
        </xdr:cNvPr>
        <xdr:cNvSpPr txBox="1"/>
      </xdr:nvSpPr>
      <xdr:spPr>
        <a:xfrm>
          <a:off x="28012253" y="29680959"/>
          <a:ext cx="1172116"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PT" sz="1400" b="1">
              <a:solidFill>
                <a:srgbClr val="C00000"/>
              </a:solidFill>
              <a:latin typeface="Arial" panose="020B0604020202020204" pitchFamily="34" charset="0"/>
              <a:cs typeface="Arial" panose="020B0604020202020204" pitchFamily="34" charset="0"/>
            </a:rPr>
            <a:t>Final report</a:t>
          </a:r>
        </a:p>
      </xdr:txBody>
    </xdr:sp>
    <xdr:clientData/>
  </xdr:oneCellAnchor>
  <xdr:twoCellAnchor>
    <xdr:from>
      <xdr:col>22</xdr:col>
      <xdr:colOff>2598</xdr:colOff>
      <xdr:row>83</xdr:row>
      <xdr:rowOff>77931</xdr:rowOff>
    </xdr:from>
    <xdr:to>
      <xdr:col>22</xdr:col>
      <xdr:colOff>2598</xdr:colOff>
      <xdr:row>84</xdr:row>
      <xdr:rowOff>101331</xdr:rowOff>
    </xdr:to>
    <xdr:cxnSp macro="">
      <xdr:nvCxnSpPr>
        <xdr:cNvPr id="5" name="Straight Arrow Connector 4">
          <a:extLst>
            <a:ext uri="{FF2B5EF4-FFF2-40B4-BE49-F238E27FC236}">
              <a16:creationId xmlns:a16="http://schemas.microsoft.com/office/drawing/2014/main" id="{72B7C90A-A26D-4F99-89EB-8C0AB91144D1}"/>
            </a:ext>
          </a:extLst>
        </xdr:cNvPr>
        <xdr:cNvCxnSpPr/>
      </xdr:nvCxnSpPr>
      <xdr:spPr>
        <a:xfrm flipH="1" flipV="1">
          <a:off x="14318673" y="29834031"/>
          <a:ext cx="0" cy="238665"/>
        </a:xfrm>
        <a:prstGeom prst="straightConnector1">
          <a:avLst/>
        </a:prstGeom>
        <a:ln w="19050">
          <a:solidFill>
            <a:srgbClr val="C00000"/>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2598</xdr:colOff>
      <xdr:row>83</xdr:row>
      <xdr:rowOff>58881</xdr:rowOff>
    </xdr:from>
    <xdr:to>
      <xdr:col>36</xdr:col>
      <xdr:colOff>2598</xdr:colOff>
      <xdr:row>84</xdr:row>
      <xdr:rowOff>82281</xdr:rowOff>
    </xdr:to>
    <xdr:cxnSp macro="">
      <xdr:nvCxnSpPr>
        <xdr:cNvPr id="6" name="Straight Arrow Connector 5">
          <a:extLst>
            <a:ext uri="{FF2B5EF4-FFF2-40B4-BE49-F238E27FC236}">
              <a16:creationId xmlns:a16="http://schemas.microsoft.com/office/drawing/2014/main" id="{30D8BC5F-62BF-48A9-8C42-4F60C6B7018B}"/>
            </a:ext>
          </a:extLst>
        </xdr:cNvPr>
        <xdr:cNvCxnSpPr/>
      </xdr:nvCxnSpPr>
      <xdr:spPr>
        <a:xfrm flipH="1" flipV="1">
          <a:off x="18452523" y="29811171"/>
          <a:ext cx="0" cy="248190"/>
        </a:xfrm>
        <a:prstGeom prst="straightConnector1">
          <a:avLst/>
        </a:prstGeom>
        <a:ln w="19050">
          <a:solidFill>
            <a:srgbClr val="C00000"/>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87267</xdr:colOff>
      <xdr:row>83</xdr:row>
      <xdr:rowOff>49356</xdr:rowOff>
    </xdr:from>
    <xdr:to>
      <xdr:col>68</xdr:col>
      <xdr:colOff>87267</xdr:colOff>
      <xdr:row>84</xdr:row>
      <xdr:rowOff>72756</xdr:rowOff>
    </xdr:to>
    <xdr:cxnSp macro="">
      <xdr:nvCxnSpPr>
        <xdr:cNvPr id="7" name="Straight Arrow Connector 6">
          <a:extLst>
            <a:ext uri="{FF2B5EF4-FFF2-40B4-BE49-F238E27FC236}">
              <a16:creationId xmlns:a16="http://schemas.microsoft.com/office/drawing/2014/main" id="{C38661F8-664B-42F5-9CF3-32F7226ACC6B}"/>
            </a:ext>
          </a:extLst>
        </xdr:cNvPr>
        <xdr:cNvCxnSpPr/>
      </xdr:nvCxnSpPr>
      <xdr:spPr>
        <a:xfrm flipH="1" flipV="1">
          <a:off x="28609350" y="29481606"/>
          <a:ext cx="0" cy="256233"/>
        </a:xfrm>
        <a:prstGeom prst="straightConnector1">
          <a:avLst/>
        </a:prstGeom>
        <a:ln w="19050">
          <a:solidFill>
            <a:srgbClr val="C00000"/>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174625</xdr:colOff>
      <xdr:row>84</xdr:row>
      <xdr:rowOff>34638</xdr:rowOff>
    </xdr:from>
    <xdr:ext cx="1827488" cy="298800"/>
    <xdr:sp macro="" textlink="">
      <xdr:nvSpPr>
        <xdr:cNvPr id="8" name="TextBox 7">
          <a:extLst>
            <a:ext uri="{FF2B5EF4-FFF2-40B4-BE49-F238E27FC236}">
              <a16:creationId xmlns:a16="http://schemas.microsoft.com/office/drawing/2014/main" id="{AB637695-1EC4-409C-9A82-A5875523862F}"/>
            </a:ext>
          </a:extLst>
        </xdr:cNvPr>
        <xdr:cNvSpPr txBox="1"/>
      </xdr:nvSpPr>
      <xdr:spPr>
        <a:xfrm>
          <a:off x="22087840" y="30009813"/>
          <a:ext cx="1827488"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PT" sz="1400" b="1">
              <a:solidFill>
                <a:srgbClr val="C00000"/>
              </a:solidFill>
              <a:latin typeface="Arial" panose="020B0604020202020204" pitchFamily="34" charset="0"/>
              <a:cs typeface="Arial" panose="020B0604020202020204" pitchFamily="34" charset="0"/>
            </a:rPr>
            <a:t>2</a:t>
          </a:r>
          <a:r>
            <a:rPr lang="pt-PT" sz="1400" b="1" baseline="30000">
              <a:solidFill>
                <a:srgbClr val="C00000"/>
              </a:solidFill>
              <a:latin typeface="Arial" panose="020B0604020202020204" pitchFamily="34" charset="0"/>
              <a:cs typeface="Arial" panose="020B0604020202020204" pitchFamily="34" charset="0"/>
            </a:rPr>
            <a:t>nd</a:t>
          </a:r>
          <a:r>
            <a:rPr lang="pt-PT" sz="1400" b="1">
              <a:solidFill>
                <a:srgbClr val="C00000"/>
              </a:solidFill>
              <a:latin typeface="Arial" panose="020B0604020202020204" pitchFamily="34" charset="0"/>
              <a:cs typeface="Arial" panose="020B0604020202020204" pitchFamily="34" charset="0"/>
            </a:rPr>
            <a:t> Progress report</a:t>
          </a:r>
        </a:p>
      </xdr:txBody>
    </xdr:sp>
    <xdr:clientData/>
  </xdr:oneCellAnchor>
  <xdr:twoCellAnchor>
    <xdr:from>
      <xdr:col>52</xdr:col>
      <xdr:colOff>867</xdr:colOff>
      <xdr:row>83</xdr:row>
      <xdr:rowOff>47625</xdr:rowOff>
    </xdr:from>
    <xdr:to>
      <xdr:col>52</xdr:col>
      <xdr:colOff>867</xdr:colOff>
      <xdr:row>84</xdr:row>
      <xdr:rowOff>71025</xdr:rowOff>
    </xdr:to>
    <xdr:cxnSp macro="">
      <xdr:nvCxnSpPr>
        <xdr:cNvPr id="9" name="Straight Arrow Connector 8">
          <a:extLst>
            <a:ext uri="{FF2B5EF4-FFF2-40B4-BE49-F238E27FC236}">
              <a16:creationId xmlns:a16="http://schemas.microsoft.com/office/drawing/2014/main" id="{52F699E5-3108-4F4C-A899-F7CB779C4238}"/>
            </a:ext>
          </a:extLst>
        </xdr:cNvPr>
        <xdr:cNvCxnSpPr/>
      </xdr:nvCxnSpPr>
      <xdr:spPr>
        <a:xfrm flipH="1" flipV="1">
          <a:off x="23060892" y="29805630"/>
          <a:ext cx="0" cy="238665"/>
        </a:xfrm>
        <a:prstGeom prst="straightConnector1">
          <a:avLst/>
        </a:prstGeom>
        <a:ln w="19050">
          <a:solidFill>
            <a:srgbClr val="C00000"/>
          </a:solidFill>
          <a:tailEnd type="arrow"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80" zoomScaleNormal="80" workbookViewId="0">
      <selection activeCell="B45" sqref="B45"/>
    </sheetView>
  </sheetViews>
  <sheetFormatPr defaultRowHeight="12.5" x14ac:dyDescent="0.25"/>
  <sheetData/>
  <printOptions horizontalCentered="1" verticalCentered="1"/>
  <pageMargins left="0.25" right="0.25" top="0.75" bottom="0.75" header="0.3" footer="0.3"/>
  <pageSetup paperSize="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4" zoomScale="70" zoomScaleNormal="70" workbookViewId="0">
      <selection sqref="A1:L57"/>
    </sheetView>
  </sheetViews>
  <sheetFormatPr defaultRowHeight="12.5" x14ac:dyDescent="0.25"/>
  <sheetData/>
  <printOptions horizontalCentered="1" verticalCentered="1"/>
  <pageMargins left="0.25" right="0.25" top="0.75" bottom="0.75" header="0.3" footer="0.3"/>
  <pageSetup paperSize="9" scale="91" orientation="portrait" r:id="rId1"/>
  <headerFooter>
    <oddHeader>&amp;CStructure</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
  <sheetViews>
    <sheetView showGridLines="0" zoomScale="90" zoomScaleNormal="90" workbookViewId="0">
      <selection activeCell="A7" sqref="A7"/>
    </sheetView>
  </sheetViews>
  <sheetFormatPr defaultColWidth="9.1796875" defaultRowHeight="14.5" x14ac:dyDescent="0.35"/>
  <cols>
    <col min="1" max="1" width="61.54296875" style="757" customWidth="1"/>
    <col min="2" max="2" width="11.54296875" style="766" customWidth="1"/>
    <col min="3" max="3" width="15.54296875" style="766" customWidth="1"/>
    <col min="4" max="4" width="12.81640625" style="766" customWidth="1"/>
    <col min="5" max="5" width="13.54296875" style="766" customWidth="1"/>
    <col min="6" max="6" width="15.54296875" style="766" customWidth="1"/>
    <col min="7" max="8" width="14.54296875" style="766" hidden="1" customWidth="1"/>
    <col min="9" max="18" width="14.54296875" style="757" hidden="1" customWidth="1"/>
    <col min="19" max="21" width="14.54296875" style="785" hidden="1" customWidth="1"/>
    <col min="22" max="23" width="14.54296875" style="757" hidden="1" customWidth="1"/>
    <col min="24" max="24" width="14.54296875" style="757" customWidth="1"/>
    <col min="25" max="26" width="14.54296875" style="766" customWidth="1"/>
    <col min="27" max="16384" width="9.1796875" style="757"/>
  </cols>
  <sheetData>
    <row r="1" spans="1:26" ht="55.5" customHeight="1" x14ac:dyDescent="0.35">
      <c r="A1" s="7" t="s">
        <v>148</v>
      </c>
      <c r="B1" s="8" t="s">
        <v>72</v>
      </c>
      <c r="C1" s="8" t="s">
        <v>73</v>
      </c>
      <c r="D1" s="8" t="s">
        <v>41</v>
      </c>
      <c r="E1" s="23" t="s">
        <v>782</v>
      </c>
      <c r="F1" s="23" t="s">
        <v>335</v>
      </c>
      <c r="G1" s="23" t="s">
        <v>162</v>
      </c>
      <c r="H1" s="23" t="s">
        <v>163</v>
      </c>
      <c r="I1" s="23" t="s">
        <v>164</v>
      </c>
      <c r="J1" s="23" t="s">
        <v>336</v>
      </c>
      <c r="K1" s="8" t="s">
        <v>165</v>
      </c>
      <c r="L1" s="8" t="s">
        <v>166</v>
      </c>
      <c r="M1" s="8" t="s">
        <v>167</v>
      </c>
      <c r="N1" s="8" t="s">
        <v>168</v>
      </c>
      <c r="O1" s="8" t="s">
        <v>169</v>
      </c>
      <c r="P1" s="261" t="s">
        <v>170</v>
      </c>
      <c r="Q1" s="8" t="s">
        <v>171</v>
      </c>
      <c r="R1" s="8" t="s">
        <v>172</v>
      </c>
      <c r="S1" s="8" t="s">
        <v>173</v>
      </c>
      <c r="T1" s="786" t="s">
        <v>174</v>
      </c>
      <c r="U1" s="8" t="s">
        <v>175</v>
      </c>
      <c r="V1" s="8" t="s">
        <v>777</v>
      </c>
      <c r="W1" s="8" t="s">
        <v>778</v>
      </c>
      <c r="X1" s="790" t="s">
        <v>779</v>
      </c>
      <c r="Y1" s="794" t="s">
        <v>171</v>
      </c>
      <c r="Z1" s="795" t="s">
        <v>172</v>
      </c>
    </row>
    <row r="2" spans="1:26" ht="40" customHeight="1" x14ac:dyDescent="0.35">
      <c r="A2" s="9" t="s">
        <v>142</v>
      </c>
      <c r="B2" s="758" t="s">
        <v>40</v>
      </c>
      <c r="C2" s="10" t="s">
        <v>110</v>
      </c>
      <c r="D2" s="24">
        <v>42735</v>
      </c>
      <c r="E2" s="24" t="s">
        <v>784</v>
      </c>
      <c r="F2" s="24">
        <v>42821</v>
      </c>
      <c r="G2" s="759">
        <v>0.5</v>
      </c>
      <c r="H2" s="759">
        <v>1</v>
      </c>
      <c r="I2" s="760">
        <v>1</v>
      </c>
      <c r="J2" s="759">
        <v>1</v>
      </c>
      <c r="K2" s="759">
        <v>1</v>
      </c>
      <c r="L2" s="759">
        <v>1</v>
      </c>
      <c r="M2" s="759">
        <v>1</v>
      </c>
      <c r="N2" s="759">
        <v>1</v>
      </c>
      <c r="O2" s="759">
        <v>1</v>
      </c>
      <c r="P2" s="760">
        <v>1</v>
      </c>
      <c r="Q2" s="759">
        <v>1</v>
      </c>
      <c r="R2" s="759">
        <v>1</v>
      </c>
      <c r="S2" s="759">
        <v>1</v>
      </c>
      <c r="T2" s="787">
        <v>1</v>
      </c>
      <c r="U2" s="759">
        <v>1</v>
      </c>
      <c r="V2" s="759">
        <v>1</v>
      </c>
      <c r="W2" s="759">
        <v>1</v>
      </c>
      <c r="X2" s="791">
        <v>1</v>
      </c>
      <c r="Y2" s="791">
        <v>1</v>
      </c>
      <c r="Z2" s="796">
        <v>1</v>
      </c>
    </row>
    <row r="3" spans="1:26" ht="40" customHeight="1" x14ac:dyDescent="0.35">
      <c r="A3" s="9" t="s">
        <v>789</v>
      </c>
      <c r="B3" s="761" t="s">
        <v>40</v>
      </c>
      <c r="C3" s="10" t="s">
        <v>101</v>
      </c>
      <c r="D3" s="24">
        <v>42719</v>
      </c>
      <c r="E3" s="24" t="s">
        <v>784</v>
      </c>
      <c r="F3" s="24">
        <v>42752</v>
      </c>
      <c r="G3" s="759">
        <v>0.5</v>
      </c>
      <c r="H3" s="759">
        <v>1</v>
      </c>
      <c r="I3" s="760">
        <v>1</v>
      </c>
      <c r="J3" s="759">
        <v>1</v>
      </c>
      <c r="K3" s="759">
        <v>1</v>
      </c>
      <c r="L3" s="759">
        <v>1</v>
      </c>
      <c r="M3" s="759">
        <v>1</v>
      </c>
      <c r="N3" s="759">
        <v>1</v>
      </c>
      <c r="O3" s="759">
        <v>1</v>
      </c>
      <c r="P3" s="760">
        <v>1</v>
      </c>
      <c r="Q3" s="759">
        <v>1</v>
      </c>
      <c r="R3" s="759">
        <v>1</v>
      </c>
      <c r="S3" s="759">
        <v>1</v>
      </c>
      <c r="T3" s="787">
        <v>1</v>
      </c>
      <c r="U3" s="759">
        <v>1</v>
      </c>
      <c r="V3" s="759">
        <v>1</v>
      </c>
      <c r="W3" s="759">
        <v>1</v>
      </c>
      <c r="X3" s="791">
        <v>1</v>
      </c>
      <c r="Y3" s="791">
        <v>1</v>
      </c>
      <c r="Z3" s="796">
        <v>1</v>
      </c>
    </row>
    <row r="4" spans="1:26" ht="40" customHeight="1" x14ac:dyDescent="0.35">
      <c r="A4" s="9" t="s">
        <v>790</v>
      </c>
      <c r="B4" s="761" t="s">
        <v>40</v>
      </c>
      <c r="C4" s="10" t="s">
        <v>101</v>
      </c>
      <c r="D4" s="24">
        <v>42734</v>
      </c>
      <c r="E4" s="24" t="s">
        <v>784</v>
      </c>
      <c r="F4" s="24">
        <v>42752</v>
      </c>
      <c r="G4" s="759">
        <v>0.9</v>
      </c>
      <c r="H4" s="759">
        <v>1</v>
      </c>
      <c r="I4" s="760">
        <v>1</v>
      </c>
      <c r="J4" s="759">
        <v>1</v>
      </c>
      <c r="K4" s="759">
        <v>1</v>
      </c>
      <c r="L4" s="759">
        <v>1</v>
      </c>
      <c r="M4" s="759">
        <v>1</v>
      </c>
      <c r="N4" s="759">
        <v>1</v>
      </c>
      <c r="O4" s="759">
        <v>1</v>
      </c>
      <c r="P4" s="760">
        <v>1</v>
      </c>
      <c r="Q4" s="759">
        <v>1</v>
      </c>
      <c r="R4" s="759">
        <v>1</v>
      </c>
      <c r="S4" s="759">
        <v>1</v>
      </c>
      <c r="T4" s="787">
        <v>1</v>
      </c>
      <c r="U4" s="759">
        <v>1</v>
      </c>
      <c r="V4" s="759">
        <v>1</v>
      </c>
      <c r="W4" s="759">
        <v>1</v>
      </c>
      <c r="X4" s="791">
        <v>1</v>
      </c>
      <c r="Y4" s="791">
        <v>1</v>
      </c>
      <c r="Z4" s="796">
        <v>1</v>
      </c>
    </row>
    <row r="5" spans="1:26" s="762" customFormat="1" ht="40" customHeight="1" x14ac:dyDescent="0.35">
      <c r="A5" s="9" t="s">
        <v>143</v>
      </c>
      <c r="B5" s="758" t="s">
        <v>68</v>
      </c>
      <c r="C5" s="10" t="s">
        <v>115</v>
      </c>
      <c r="D5" s="24">
        <v>42825</v>
      </c>
      <c r="E5" s="24" t="s">
        <v>783</v>
      </c>
      <c r="F5" s="24">
        <v>42821</v>
      </c>
      <c r="G5" s="759">
        <v>0</v>
      </c>
      <c r="H5" s="759">
        <v>1</v>
      </c>
      <c r="I5" s="760">
        <v>1</v>
      </c>
      <c r="J5" s="759">
        <v>1</v>
      </c>
      <c r="K5" s="759">
        <v>1</v>
      </c>
      <c r="L5" s="759">
        <v>1</v>
      </c>
      <c r="M5" s="759">
        <v>1</v>
      </c>
      <c r="N5" s="759">
        <v>1</v>
      </c>
      <c r="O5" s="759">
        <v>1</v>
      </c>
      <c r="P5" s="760">
        <v>1</v>
      </c>
      <c r="Q5" s="759">
        <v>1</v>
      </c>
      <c r="R5" s="759">
        <v>1</v>
      </c>
      <c r="S5" s="759">
        <v>1</v>
      </c>
      <c r="T5" s="787">
        <v>1</v>
      </c>
      <c r="U5" s="759">
        <v>1</v>
      </c>
      <c r="V5" s="759">
        <v>1</v>
      </c>
      <c r="W5" s="759">
        <v>1</v>
      </c>
      <c r="X5" s="791">
        <v>1</v>
      </c>
      <c r="Y5" s="791">
        <v>1</v>
      </c>
      <c r="Z5" s="796">
        <v>1</v>
      </c>
    </row>
    <row r="6" spans="1:26" s="762" customFormat="1" ht="40" customHeight="1" x14ac:dyDescent="0.35">
      <c r="A6" s="9" t="s">
        <v>791</v>
      </c>
      <c r="B6" s="758" t="s">
        <v>68</v>
      </c>
      <c r="C6" s="10" t="s">
        <v>115</v>
      </c>
      <c r="D6" s="24">
        <v>42825</v>
      </c>
      <c r="E6" s="24" t="s">
        <v>783</v>
      </c>
      <c r="F6" s="24">
        <v>42821</v>
      </c>
      <c r="G6" s="759">
        <v>0</v>
      </c>
      <c r="H6" s="759">
        <v>1</v>
      </c>
      <c r="I6" s="760">
        <v>1</v>
      </c>
      <c r="J6" s="759">
        <v>1</v>
      </c>
      <c r="K6" s="759">
        <v>1</v>
      </c>
      <c r="L6" s="759">
        <v>1</v>
      </c>
      <c r="M6" s="759">
        <v>1</v>
      </c>
      <c r="N6" s="759">
        <v>1</v>
      </c>
      <c r="O6" s="759">
        <v>1</v>
      </c>
      <c r="P6" s="760">
        <v>1</v>
      </c>
      <c r="Q6" s="759">
        <v>1</v>
      </c>
      <c r="R6" s="759">
        <v>1</v>
      </c>
      <c r="S6" s="759">
        <v>1</v>
      </c>
      <c r="T6" s="787">
        <v>1</v>
      </c>
      <c r="U6" s="759">
        <v>1</v>
      </c>
      <c r="V6" s="759">
        <v>1</v>
      </c>
      <c r="W6" s="759">
        <v>1</v>
      </c>
      <c r="X6" s="791">
        <v>1</v>
      </c>
      <c r="Y6" s="791">
        <v>1</v>
      </c>
      <c r="Z6" s="796">
        <v>1</v>
      </c>
    </row>
    <row r="7" spans="1:26" s="762" customFormat="1" ht="40" customHeight="1" x14ac:dyDescent="0.35">
      <c r="A7" s="9" t="s">
        <v>144</v>
      </c>
      <c r="B7" s="758" t="s">
        <v>68</v>
      </c>
      <c r="C7" s="10" t="s">
        <v>115</v>
      </c>
      <c r="D7" s="24">
        <v>43463</v>
      </c>
      <c r="E7" s="24">
        <v>43982</v>
      </c>
      <c r="F7" s="11">
        <v>43951</v>
      </c>
      <c r="G7" s="759">
        <v>0</v>
      </c>
      <c r="H7" s="759">
        <v>0.1</v>
      </c>
      <c r="I7" s="760">
        <v>0.2</v>
      </c>
      <c r="J7" s="759">
        <v>0.3</v>
      </c>
      <c r="K7" s="759">
        <v>0.4</v>
      </c>
      <c r="L7" s="759">
        <v>0.5</v>
      </c>
      <c r="M7" s="759">
        <v>0.6</v>
      </c>
      <c r="N7" s="759">
        <v>0.7</v>
      </c>
      <c r="O7" s="759">
        <v>0.8</v>
      </c>
      <c r="P7" s="760">
        <v>0.82</v>
      </c>
      <c r="Q7" s="759">
        <v>0.85</v>
      </c>
      <c r="R7" s="759">
        <v>0.87</v>
      </c>
      <c r="S7" s="759">
        <v>0.9</v>
      </c>
      <c r="T7" s="787">
        <v>0.98</v>
      </c>
      <c r="U7" s="759">
        <v>1</v>
      </c>
      <c r="V7" s="759">
        <v>1</v>
      </c>
      <c r="W7" s="759">
        <v>1</v>
      </c>
      <c r="X7" s="791">
        <v>1</v>
      </c>
      <c r="Y7" s="791">
        <v>1</v>
      </c>
      <c r="Z7" s="796">
        <v>1</v>
      </c>
    </row>
    <row r="8" spans="1:26" s="762" customFormat="1" ht="40" customHeight="1" x14ac:dyDescent="0.35">
      <c r="A8" s="9" t="s">
        <v>131</v>
      </c>
      <c r="B8" s="761" t="s">
        <v>40</v>
      </c>
      <c r="C8" s="10" t="s">
        <v>95</v>
      </c>
      <c r="D8" s="24">
        <v>42794</v>
      </c>
      <c r="E8" s="151" t="s">
        <v>783</v>
      </c>
      <c r="F8" s="151">
        <v>42855</v>
      </c>
      <c r="G8" s="759">
        <v>0.5</v>
      </c>
      <c r="H8" s="759">
        <v>0.9</v>
      </c>
      <c r="I8" s="760">
        <v>1</v>
      </c>
      <c r="J8" s="759">
        <v>1</v>
      </c>
      <c r="K8" s="759">
        <v>1</v>
      </c>
      <c r="L8" s="759">
        <v>1</v>
      </c>
      <c r="M8" s="759">
        <v>1</v>
      </c>
      <c r="N8" s="759">
        <v>1</v>
      </c>
      <c r="O8" s="759">
        <v>1</v>
      </c>
      <c r="P8" s="760">
        <v>1</v>
      </c>
      <c r="Q8" s="759">
        <v>1</v>
      </c>
      <c r="R8" s="759">
        <v>1</v>
      </c>
      <c r="S8" s="759">
        <v>1</v>
      </c>
      <c r="T8" s="787">
        <v>1</v>
      </c>
      <c r="U8" s="759">
        <v>1</v>
      </c>
      <c r="V8" s="759">
        <v>1</v>
      </c>
      <c r="W8" s="759">
        <v>1</v>
      </c>
      <c r="X8" s="791">
        <v>1</v>
      </c>
      <c r="Y8" s="791">
        <v>1</v>
      </c>
      <c r="Z8" s="796">
        <v>1</v>
      </c>
    </row>
    <row r="9" spans="1:26" s="762" customFormat="1" ht="40" customHeight="1" x14ac:dyDescent="0.35">
      <c r="A9" s="9" t="s">
        <v>132</v>
      </c>
      <c r="B9" s="761" t="s">
        <v>40</v>
      </c>
      <c r="C9" s="10" t="s">
        <v>95</v>
      </c>
      <c r="D9" s="24">
        <v>43220</v>
      </c>
      <c r="E9" s="24" t="s">
        <v>783</v>
      </c>
      <c r="F9" s="24">
        <v>43464</v>
      </c>
      <c r="G9" s="759">
        <v>0</v>
      </c>
      <c r="H9" s="759">
        <v>0.1</v>
      </c>
      <c r="I9" s="760">
        <v>0.15</v>
      </c>
      <c r="J9" s="759">
        <v>0.2</v>
      </c>
      <c r="K9" s="759">
        <v>0.3</v>
      </c>
      <c r="L9" s="759">
        <v>0.5</v>
      </c>
      <c r="M9" s="759">
        <v>0.6</v>
      </c>
      <c r="N9" s="759">
        <v>0.7</v>
      </c>
      <c r="O9" s="759">
        <v>1</v>
      </c>
      <c r="P9" s="760">
        <v>1</v>
      </c>
      <c r="Q9" s="759">
        <v>1</v>
      </c>
      <c r="R9" s="759">
        <v>1</v>
      </c>
      <c r="S9" s="759">
        <v>1</v>
      </c>
      <c r="T9" s="787">
        <v>1</v>
      </c>
      <c r="U9" s="759">
        <v>1</v>
      </c>
      <c r="V9" s="759">
        <v>1</v>
      </c>
      <c r="W9" s="759">
        <v>1</v>
      </c>
      <c r="X9" s="791">
        <v>1</v>
      </c>
      <c r="Y9" s="791">
        <v>1</v>
      </c>
      <c r="Z9" s="796">
        <v>1</v>
      </c>
    </row>
    <row r="10" spans="1:26" s="762" customFormat="1" ht="40" customHeight="1" x14ac:dyDescent="0.35">
      <c r="A10" s="9" t="s">
        <v>121</v>
      </c>
      <c r="B10" s="758" t="s">
        <v>69</v>
      </c>
      <c r="C10" s="10" t="s">
        <v>75</v>
      </c>
      <c r="D10" s="24">
        <v>43007</v>
      </c>
      <c r="E10" s="24" t="s">
        <v>783</v>
      </c>
      <c r="F10" s="24">
        <v>43007</v>
      </c>
      <c r="G10" s="759">
        <v>0</v>
      </c>
      <c r="H10" s="759">
        <v>0.1</v>
      </c>
      <c r="I10" s="760">
        <v>0.8</v>
      </c>
      <c r="J10" s="759">
        <v>1</v>
      </c>
      <c r="K10" s="759">
        <v>1</v>
      </c>
      <c r="L10" s="759">
        <v>1</v>
      </c>
      <c r="M10" s="759">
        <v>1</v>
      </c>
      <c r="N10" s="759">
        <v>1</v>
      </c>
      <c r="O10" s="759">
        <v>1</v>
      </c>
      <c r="P10" s="760">
        <v>1</v>
      </c>
      <c r="Q10" s="759">
        <v>1</v>
      </c>
      <c r="R10" s="759">
        <v>1</v>
      </c>
      <c r="S10" s="759">
        <v>1</v>
      </c>
      <c r="T10" s="787">
        <v>1</v>
      </c>
      <c r="U10" s="759">
        <v>1</v>
      </c>
      <c r="V10" s="759">
        <v>1</v>
      </c>
      <c r="W10" s="759">
        <v>1</v>
      </c>
      <c r="X10" s="791">
        <v>1</v>
      </c>
      <c r="Y10" s="791">
        <v>1</v>
      </c>
      <c r="Z10" s="796">
        <v>1</v>
      </c>
    </row>
    <row r="11" spans="1:26" s="762" customFormat="1" ht="40" customHeight="1" x14ac:dyDescent="0.35">
      <c r="A11" s="9" t="s">
        <v>122</v>
      </c>
      <c r="B11" s="758" t="s">
        <v>69</v>
      </c>
      <c r="C11" s="10" t="s">
        <v>75</v>
      </c>
      <c r="D11" s="24">
        <v>43280</v>
      </c>
      <c r="E11" s="24" t="s">
        <v>784</v>
      </c>
      <c r="F11" s="24">
        <v>43343</v>
      </c>
      <c r="G11" s="759">
        <v>0</v>
      </c>
      <c r="H11" s="759">
        <v>0.1</v>
      </c>
      <c r="I11" s="760">
        <v>0.3</v>
      </c>
      <c r="J11" s="759">
        <v>0.5</v>
      </c>
      <c r="K11" s="759">
        <v>0.55000000000000004</v>
      </c>
      <c r="L11" s="759">
        <v>0.6</v>
      </c>
      <c r="M11" s="759">
        <v>0.95</v>
      </c>
      <c r="N11" s="759">
        <v>1</v>
      </c>
      <c r="O11" s="759">
        <v>1</v>
      </c>
      <c r="P11" s="760">
        <v>1</v>
      </c>
      <c r="Q11" s="759">
        <v>1</v>
      </c>
      <c r="R11" s="759">
        <v>1</v>
      </c>
      <c r="S11" s="759">
        <v>1</v>
      </c>
      <c r="T11" s="787">
        <v>1</v>
      </c>
      <c r="U11" s="759">
        <v>1</v>
      </c>
      <c r="V11" s="759">
        <v>1</v>
      </c>
      <c r="W11" s="759">
        <v>1</v>
      </c>
      <c r="X11" s="791">
        <v>1</v>
      </c>
      <c r="Y11" s="791">
        <v>1</v>
      </c>
      <c r="Z11" s="796">
        <v>1</v>
      </c>
    </row>
    <row r="12" spans="1:26" s="762" customFormat="1" ht="40" customHeight="1" x14ac:dyDescent="0.35">
      <c r="A12" s="9" t="s">
        <v>123</v>
      </c>
      <c r="B12" s="758" t="s">
        <v>69</v>
      </c>
      <c r="C12" s="10" t="s">
        <v>75</v>
      </c>
      <c r="D12" s="24">
        <v>43371</v>
      </c>
      <c r="E12" s="24" t="s">
        <v>784</v>
      </c>
      <c r="F12" s="24">
        <v>43464</v>
      </c>
      <c r="G12" s="759">
        <v>0</v>
      </c>
      <c r="H12" s="759">
        <v>0.03</v>
      </c>
      <c r="I12" s="760">
        <v>0.05</v>
      </c>
      <c r="J12" s="759">
        <v>0.08</v>
      </c>
      <c r="K12" s="759">
        <v>0.1</v>
      </c>
      <c r="L12" s="759">
        <v>0.15</v>
      </c>
      <c r="M12" s="759">
        <v>0.8</v>
      </c>
      <c r="N12" s="759">
        <v>0.9</v>
      </c>
      <c r="O12" s="759">
        <v>1</v>
      </c>
      <c r="P12" s="760">
        <v>1</v>
      </c>
      <c r="Q12" s="759">
        <v>1</v>
      </c>
      <c r="R12" s="759">
        <v>1</v>
      </c>
      <c r="S12" s="759">
        <v>1</v>
      </c>
      <c r="T12" s="787">
        <v>1</v>
      </c>
      <c r="U12" s="759">
        <v>1</v>
      </c>
      <c r="V12" s="759">
        <v>1</v>
      </c>
      <c r="W12" s="759">
        <v>1</v>
      </c>
      <c r="X12" s="791">
        <v>1</v>
      </c>
      <c r="Y12" s="791">
        <v>1</v>
      </c>
      <c r="Z12" s="796">
        <v>1</v>
      </c>
    </row>
    <row r="13" spans="1:26" s="762" customFormat="1" ht="40" customHeight="1" x14ac:dyDescent="0.35">
      <c r="A13" s="9" t="s">
        <v>124</v>
      </c>
      <c r="B13" s="758" t="s">
        <v>69</v>
      </c>
      <c r="C13" s="10" t="s">
        <v>75</v>
      </c>
      <c r="D13" s="24">
        <v>43371</v>
      </c>
      <c r="E13" s="24" t="s">
        <v>784</v>
      </c>
      <c r="F13" s="24">
        <v>43464</v>
      </c>
      <c r="G13" s="759">
        <v>0</v>
      </c>
      <c r="H13" s="759">
        <v>0.03</v>
      </c>
      <c r="I13" s="759">
        <v>0.05</v>
      </c>
      <c r="J13" s="759">
        <v>0.08</v>
      </c>
      <c r="K13" s="759">
        <v>0.1</v>
      </c>
      <c r="L13" s="759">
        <v>0.15</v>
      </c>
      <c r="M13" s="759">
        <v>0.75</v>
      </c>
      <c r="N13" s="759">
        <v>0.9</v>
      </c>
      <c r="O13" s="759">
        <v>0.95</v>
      </c>
      <c r="P13" s="760">
        <v>1</v>
      </c>
      <c r="Q13" s="759">
        <v>1</v>
      </c>
      <c r="R13" s="759">
        <v>1</v>
      </c>
      <c r="S13" s="759">
        <v>1</v>
      </c>
      <c r="T13" s="787">
        <v>1</v>
      </c>
      <c r="U13" s="759">
        <v>1</v>
      </c>
      <c r="V13" s="759">
        <v>1</v>
      </c>
      <c r="W13" s="759">
        <v>1</v>
      </c>
      <c r="X13" s="791">
        <v>1</v>
      </c>
      <c r="Y13" s="791">
        <v>1</v>
      </c>
      <c r="Z13" s="796">
        <v>1</v>
      </c>
    </row>
    <row r="14" spans="1:26" s="762" customFormat="1" ht="40" customHeight="1" x14ac:dyDescent="0.35">
      <c r="A14" s="9" t="s">
        <v>145</v>
      </c>
      <c r="B14" s="758" t="s">
        <v>70</v>
      </c>
      <c r="C14" s="10" t="s">
        <v>118</v>
      </c>
      <c r="D14" s="11">
        <v>43465</v>
      </c>
      <c r="E14" s="11" t="s">
        <v>783</v>
      </c>
      <c r="F14" s="11">
        <v>43464</v>
      </c>
      <c r="G14" s="759">
        <v>0</v>
      </c>
      <c r="H14" s="759">
        <v>0.03</v>
      </c>
      <c r="I14" s="759">
        <v>0.05</v>
      </c>
      <c r="J14" s="759">
        <v>0.15</v>
      </c>
      <c r="K14" s="759">
        <v>0.4</v>
      </c>
      <c r="L14" s="759">
        <v>0.6</v>
      </c>
      <c r="M14" s="759">
        <v>0.8</v>
      </c>
      <c r="N14" s="759">
        <v>0.9</v>
      </c>
      <c r="O14" s="759">
        <v>1</v>
      </c>
      <c r="P14" s="763">
        <v>1</v>
      </c>
      <c r="Q14" s="764">
        <v>1</v>
      </c>
      <c r="R14" s="764">
        <v>1</v>
      </c>
      <c r="S14" s="764">
        <v>1</v>
      </c>
      <c r="T14" s="788">
        <v>1</v>
      </c>
      <c r="U14" s="759">
        <v>1</v>
      </c>
      <c r="V14" s="759">
        <v>1</v>
      </c>
      <c r="W14" s="759">
        <v>1</v>
      </c>
      <c r="X14" s="791">
        <v>1</v>
      </c>
      <c r="Y14" s="791">
        <v>1</v>
      </c>
      <c r="Z14" s="796">
        <v>1</v>
      </c>
    </row>
    <row r="15" spans="1:26" s="762" customFormat="1" ht="40" customHeight="1" x14ac:dyDescent="0.35">
      <c r="A15" s="9" t="s">
        <v>146</v>
      </c>
      <c r="B15" s="758" t="s">
        <v>70</v>
      </c>
      <c r="C15" s="10" t="s">
        <v>118</v>
      </c>
      <c r="D15" s="11">
        <v>43465</v>
      </c>
      <c r="E15" s="11" t="s">
        <v>783</v>
      </c>
      <c r="F15" s="11">
        <v>43464</v>
      </c>
      <c r="G15" s="759">
        <v>0</v>
      </c>
      <c r="H15" s="759">
        <v>0</v>
      </c>
      <c r="I15" s="759">
        <v>0</v>
      </c>
      <c r="J15" s="759">
        <v>0</v>
      </c>
      <c r="K15" s="759">
        <v>0</v>
      </c>
      <c r="L15" s="759">
        <v>0</v>
      </c>
      <c r="M15" s="759">
        <v>0.05</v>
      </c>
      <c r="N15" s="759">
        <v>0.8</v>
      </c>
      <c r="O15" s="759">
        <v>1</v>
      </c>
      <c r="P15" s="763">
        <v>1</v>
      </c>
      <c r="Q15" s="764">
        <v>1</v>
      </c>
      <c r="R15" s="764">
        <v>1</v>
      </c>
      <c r="S15" s="764">
        <v>1</v>
      </c>
      <c r="T15" s="789">
        <v>1</v>
      </c>
      <c r="U15" s="759">
        <v>1</v>
      </c>
      <c r="V15" s="759">
        <v>1</v>
      </c>
      <c r="W15" s="759">
        <v>1</v>
      </c>
      <c r="X15" s="791">
        <v>1</v>
      </c>
      <c r="Y15" s="791">
        <v>1</v>
      </c>
      <c r="Z15" s="796">
        <v>1</v>
      </c>
    </row>
    <row r="16" spans="1:26" s="762" customFormat="1" ht="40" customHeight="1" x14ac:dyDescent="0.35">
      <c r="A16" s="9" t="s">
        <v>133</v>
      </c>
      <c r="B16" s="761" t="s">
        <v>71</v>
      </c>
      <c r="C16" s="10" t="s">
        <v>98</v>
      </c>
      <c r="D16" s="11">
        <v>43159</v>
      </c>
      <c r="E16" s="11" t="s">
        <v>783</v>
      </c>
      <c r="F16" s="11">
        <v>43189</v>
      </c>
      <c r="G16" s="759">
        <v>0</v>
      </c>
      <c r="H16" s="759">
        <v>0.03</v>
      </c>
      <c r="I16" s="759">
        <v>0.1</v>
      </c>
      <c r="J16" s="759">
        <v>0.5</v>
      </c>
      <c r="K16" s="759">
        <v>0.9</v>
      </c>
      <c r="L16" s="759">
        <v>1</v>
      </c>
      <c r="M16" s="759">
        <v>1</v>
      </c>
      <c r="N16" s="759">
        <v>1</v>
      </c>
      <c r="O16" s="759">
        <v>1</v>
      </c>
      <c r="P16" s="763">
        <v>1</v>
      </c>
      <c r="Q16" s="764">
        <v>1</v>
      </c>
      <c r="R16" s="764">
        <v>1</v>
      </c>
      <c r="S16" s="764">
        <v>1</v>
      </c>
      <c r="T16" s="787">
        <v>1</v>
      </c>
      <c r="U16" s="759">
        <v>1</v>
      </c>
      <c r="V16" s="759">
        <v>1</v>
      </c>
      <c r="W16" s="759">
        <v>1</v>
      </c>
      <c r="X16" s="791">
        <v>1</v>
      </c>
      <c r="Y16" s="791">
        <v>1</v>
      </c>
      <c r="Z16" s="796">
        <v>1</v>
      </c>
    </row>
    <row r="17" spans="1:26" s="762" customFormat="1" ht="40" customHeight="1" x14ac:dyDescent="0.35">
      <c r="A17" s="9" t="s">
        <v>134</v>
      </c>
      <c r="B17" s="761" t="s">
        <v>71</v>
      </c>
      <c r="C17" s="10" t="s">
        <v>98</v>
      </c>
      <c r="D17" s="11">
        <v>43404</v>
      </c>
      <c r="E17" s="11" t="s">
        <v>783</v>
      </c>
      <c r="F17" s="11">
        <v>43404</v>
      </c>
      <c r="G17" s="759">
        <v>0</v>
      </c>
      <c r="H17" s="759">
        <v>0</v>
      </c>
      <c r="I17" s="759">
        <v>0</v>
      </c>
      <c r="J17" s="759">
        <v>0</v>
      </c>
      <c r="K17" s="759">
        <v>0.1</v>
      </c>
      <c r="L17" s="759">
        <v>0.4</v>
      </c>
      <c r="M17" s="759">
        <v>0.6</v>
      </c>
      <c r="N17" s="759">
        <v>0.9</v>
      </c>
      <c r="O17" s="759">
        <v>1</v>
      </c>
      <c r="P17" s="763">
        <v>1</v>
      </c>
      <c r="Q17" s="764">
        <v>1</v>
      </c>
      <c r="R17" s="764">
        <v>1</v>
      </c>
      <c r="S17" s="764">
        <v>1</v>
      </c>
      <c r="T17" s="787">
        <v>1</v>
      </c>
      <c r="U17" s="759">
        <v>1</v>
      </c>
      <c r="V17" s="759">
        <v>1</v>
      </c>
      <c r="W17" s="759">
        <v>1</v>
      </c>
      <c r="X17" s="791">
        <v>1</v>
      </c>
      <c r="Y17" s="791">
        <v>1</v>
      </c>
      <c r="Z17" s="796">
        <v>1</v>
      </c>
    </row>
    <row r="18" spans="1:26" s="762" customFormat="1" ht="40" customHeight="1" x14ac:dyDescent="0.35">
      <c r="A18" s="9" t="s">
        <v>135</v>
      </c>
      <c r="B18" s="761" t="s">
        <v>71</v>
      </c>
      <c r="C18" s="10" t="s">
        <v>98</v>
      </c>
      <c r="D18" s="11">
        <v>43465</v>
      </c>
      <c r="E18" s="11" t="s">
        <v>783</v>
      </c>
      <c r="F18" s="11">
        <v>43464</v>
      </c>
      <c r="G18" s="759">
        <v>0</v>
      </c>
      <c r="H18" s="759">
        <v>0</v>
      </c>
      <c r="I18" s="759">
        <v>0</v>
      </c>
      <c r="J18" s="759">
        <v>0</v>
      </c>
      <c r="K18" s="759">
        <v>0.1</v>
      </c>
      <c r="L18" s="759">
        <v>0.2</v>
      </c>
      <c r="M18" s="759">
        <v>0.3</v>
      </c>
      <c r="N18" s="759">
        <v>0.8</v>
      </c>
      <c r="O18" s="759">
        <v>1</v>
      </c>
      <c r="P18" s="763">
        <v>1</v>
      </c>
      <c r="Q18" s="764">
        <v>1</v>
      </c>
      <c r="R18" s="764">
        <v>1</v>
      </c>
      <c r="S18" s="764">
        <v>1</v>
      </c>
      <c r="T18" s="787">
        <v>1</v>
      </c>
      <c r="U18" s="759">
        <v>1</v>
      </c>
      <c r="V18" s="759">
        <v>1</v>
      </c>
      <c r="W18" s="759">
        <v>1</v>
      </c>
      <c r="X18" s="791">
        <v>1</v>
      </c>
      <c r="Y18" s="791">
        <v>1</v>
      </c>
      <c r="Z18" s="796">
        <v>1</v>
      </c>
    </row>
    <row r="19" spans="1:26" s="762" customFormat="1" ht="40" customHeight="1" x14ac:dyDescent="0.35">
      <c r="A19" s="9" t="s">
        <v>125</v>
      </c>
      <c r="B19" s="761" t="s">
        <v>68</v>
      </c>
      <c r="C19" s="10" t="s">
        <v>80</v>
      </c>
      <c r="D19" s="11">
        <v>43677</v>
      </c>
      <c r="E19" s="24">
        <v>43951</v>
      </c>
      <c r="F19" s="11">
        <v>44316</v>
      </c>
      <c r="G19" s="759">
        <v>0</v>
      </c>
      <c r="H19" s="759">
        <v>0</v>
      </c>
      <c r="I19" s="759">
        <v>0</v>
      </c>
      <c r="J19" s="759">
        <v>0</v>
      </c>
      <c r="K19" s="759">
        <v>0</v>
      </c>
      <c r="L19" s="759">
        <v>0.05</v>
      </c>
      <c r="M19" s="759">
        <v>0.1</v>
      </c>
      <c r="N19" s="759">
        <v>0.2</v>
      </c>
      <c r="O19" s="759">
        <v>0.3</v>
      </c>
      <c r="P19" s="760">
        <v>0.35</v>
      </c>
      <c r="Q19" s="759">
        <v>0.4</v>
      </c>
      <c r="R19" s="759">
        <v>0.45</v>
      </c>
      <c r="S19" s="759">
        <v>0.5</v>
      </c>
      <c r="T19" s="787">
        <v>0.75</v>
      </c>
      <c r="U19" s="759">
        <v>0.78</v>
      </c>
      <c r="V19" s="759">
        <v>0.85</v>
      </c>
      <c r="W19" s="759">
        <v>0.9</v>
      </c>
      <c r="X19" s="791">
        <v>0.95</v>
      </c>
      <c r="Y19" s="791">
        <v>1</v>
      </c>
      <c r="Z19" s="796">
        <v>1</v>
      </c>
    </row>
    <row r="20" spans="1:26" s="762" customFormat="1" ht="40" customHeight="1" x14ac:dyDescent="0.35">
      <c r="A20" s="9" t="s">
        <v>126</v>
      </c>
      <c r="B20" s="761" t="s">
        <v>68</v>
      </c>
      <c r="C20" s="10" t="s">
        <v>80</v>
      </c>
      <c r="D20" s="11">
        <v>43798</v>
      </c>
      <c r="E20" s="24">
        <v>44104</v>
      </c>
      <c r="F20" s="11">
        <v>44392</v>
      </c>
      <c r="G20" s="759">
        <v>0</v>
      </c>
      <c r="H20" s="759">
        <v>0</v>
      </c>
      <c r="I20" s="759">
        <v>0</v>
      </c>
      <c r="J20" s="759">
        <v>0</v>
      </c>
      <c r="K20" s="759">
        <v>0</v>
      </c>
      <c r="L20" s="759">
        <v>0</v>
      </c>
      <c r="M20" s="759">
        <v>0.01</v>
      </c>
      <c r="N20" s="759">
        <v>0.02</v>
      </c>
      <c r="O20" s="759">
        <v>0.05</v>
      </c>
      <c r="P20" s="760">
        <v>7.0000000000000007E-2</v>
      </c>
      <c r="Q20" s="759">
        <v>0.08</v>
      </c>
      <c r="R20" s="759">
        <v>0.09</v>
      </c>
      <c r="S20" s="759">
        <v>0.1</v>
      </c>
      <c r="T20" s="787">
        <v>0.2</v>
      </c>
      <c r="U20" s="759">
        <v>0.5</v>
      </c>
      <c r="V20" s="759">
        <v>0.8</v>
      </c>
      <c r="W20" s="759">
        <v>0.85</v>
      </c>
      <c r="X20" s="791">
        <v>0.9</v>
      </c>
      <c r="Y20" s="791">
        <v>0.9</v>
      </c>
      <c r="Z20" s="796">
        <v>1</v>
      </c>
    </row>
    <row r="21" spans="1:26" s="762" customFormat="1" ht="40" customHeight="1" x14ac:dyDescent="0.35">
      <c r="A21" s="9" t="s">
        <v>780</v>
      </c>
      <c r="B21" s="761" t="s">
        <v>68</v>
      </c>
      <c r="C21" s="10" t="s">
        <v>80</v>
      </c>
      <c r="D21" s="11">
        <v>43861</v>
      </c>
      <c r="E21" s="24">
        <v>44104</v>
      </c>
      <c r="F21" s="11">
        <v>44392</v>
      </c>
      <c r="G21" s="759">
        <v>0</v>
      </c>
      <c r="H21" s="759">
        <v>0</v>
      </c>
      <c r="I21" s="759">
        <v>0</v>
      </c>
      <c r="J21" s="759">
        <v>0</v>
      </c>
      <c r="K21" s="759">
        <v>0</v>
      </c>
      <c r="L21" s="759">
        <v>0</v>
      </c>
      <c r="M21" s="759">
        <v>0.01</v>
      </c>
      <c r="N21" s="759">
        <v>0.02</v>
      </c>
      <c r="O21" s="759">
        <v>0.05</v>
      </c>
      <c r="P21" s="760">
        <v>7.0000000000000007E-2</v>
      </c>
      <c r="Q21" s="759">
        <v>0.08</v>
      </c>
      <c r="R21" s="759">
        <v>0.09</v>
      </c>
      <c r="S21" s="759">
        <v>0.1</v>
      </c>
      <c r="T21" s="787">
        <v>0.2</v>
      </c>
      <c r="U21" s="759">
        <v>0.5</v>
      </c>
      <c r="V21" s="759">
        <v>0.8</v>
      </c>
      <c r="W21" s="759">
        <v>0.85</v>
      </c>
      <c r="X21" s="791">
        <v>0.9</v>
      </c>
      <c r="Y21" s="791">
        <v>0.9</v>
      </c>
      <c r="Z21" s="796">
        <v>1</v>
      </c>
    </row>
    <row r="22" spans="1:26" s="762" customFormat="1" ht="40" customHeight="1" x14ac:dyDescent="0.35">
      <c r="A22" s="9" t="s">
        <v>781</v>
      </c>
      <c r="B22" s="761" t="s">
        <v>68</v>
      </c>
      <c r="C22" s="10" t="s">
        <v>80</v>
      </c>
      <c r="D22" s="11">
        <v>43861</v>
      </c>
      <c r="E22" s="24">
        <v>44165</v>
      </c>
      <c r="F22" s="11">
        <v>44469</v>
      </c>
      <c r="G22" s="759">
        <v>0</v>
      </c>
      <c r="H22" s="759">
        <v>0</v>
      </c>
      <c r="I22" s="759">
        <v>0</v>
      </c>
      <c r="J22" s="759">
        <v>0</v>
      </c>
      <c r="K22" s="759">
        <v>0</v>
      </c>
      <c r="L22" s="759">
        <v>0</v>
      </c>
      <c r="M22" s="759">
        <v>0</v>
      </c>
      <c r="N22" s="759">
        <v>0</v>
      </c>
      <c r="O22" s="759">
        <v>0</v>
      </c>
      <c r="P22" s="760">
        <v>0</v>
      </c>
      <c r="Q22" s="759">
        <v>0</v>
      </c>
      <c r="R22" s="759">
        <v>0</v>
      </c>
      <c r="S22" s="759">
        <v>0</v>
      </c>
      <c r="T22" s="787">
        <v>0</v>
      </c>
      <c r="U22" s="759">
        <v>0</v>
      </c>
      <c r="V22" s="759">
        <v>0</v>
      </c>
      <c r="W22" s="759">
        <v>0</v>
      </c>
      <c r="X22" s="791">
        <v>0</v>
      </c>
      <c r="Y22" s="791">
        <v>0.9</v>
      </c>
      <c r="Z22" s="796">
        <v>1</v>
      </c>
    </row>
    <row r="23" spans="1:26" s="762" customFormat="1" ht="40" customHeight="1" x14ac:dyDescent="0.35">
      <c r="A23" s="9" t="s">
        <v>794</v>
      </c>
      <c r="B23" s="758" t="s">
        <v>70</v>
      </c>
      <c r="C23" s="10" t="s">
        <v>92</v>
      </c>
      <c r="D23" s="11">
        <v>43373</v>
      </c>
      <c r="E23" s="11" t="s">
        <v>783</v>
      </c>
      <c r="F23" s="11">
        <v>43373</v>
      </c>
      <c r="G23" s="759">
        <v>0</v>
      </c>
      <c r="H23" s="759">
        <v>0</v>
      </c>
      <c r="I23" s="759">
        <v>0</v>
      </c>
      <c r="J23" s="759">
        <v>0</v>
      </c>
      <c r="K23" s="759">
        <v>0.1</v>
      </c>
      <c r="L23" s="759">
        <v>0.2</v>
      </c>
      <c r="M23" s="759">
        <v>0.5</v>
      </c>
      <c r="N23" s="759">
        <v>1</v>
      </c>
      <c r="O23" s="759">
        <v>1</v>
      </c>
      <c r="P23" s="760">
        <v>1</v>
      </c>
      <c r="Q23" s="759">
        <v>1</v>
      </c>
      <c r="R23" s="759">
        <v>1</v>
      </c>
      <c r="S23" s="759">
        <v>1</v>
      </c>
      <c r="T23" s="787">
        <v>1</v>
      </c>
      <c r="U23" s="759">
        <v>1</v>
      </c>
      <c r="V23" s="759">
        <v>1</v>
      </c>
      <c r="W23" s="759">
        <v>1</v>
      </c>
      <c r="X23" s="791">
        <v>1</v>
      </c>
      <c r="Y23" s="791">
        <v>1</v>
      </c>
      <c r="Z23" s="796">
        <v>1</v>
      </c>
    </row>
    <row r="24" spans="1:26" s="762" customFormat="1" ht="40" customHeight="1" x14ac:dyDescent="0.35">
      <c r="A24" s="9" t="s">
        <v>795</v>
      </c>
      <c r="B24" s="758" t="s">
        <v>70</v>
      </c>
      <c r="C24" s="10" t="s">
        <v>92</v>
      </c>
      <c r="D24" s="11">
        <v>43465</v>
      </c>
      <c r="E24" s="11" t="s">
        <v>783</v>
      </c>
      <c r="F24" s="11">
        <v>43464</v>
      </c>
      <c r="G24" s="759">
        <v>0</v>
      </c>
      <c r="H24" s="759">
        <v>0</v>
      </c>
      <c r="I24" s="759">
        <v>0</v>
      </c>
      <c r="J24" s="759">
        <v>0</v>
      </c>
      <c r="K24" s="759">
        <v>0</v>
      </c>
      <c r="L24" s="759">
        <v>0.05</v>
      </c>
      <c r="M24" s="759">
        <v>0.1</v>
      </c>
      <c r="N24" s="759">
        <v>0.8</v>
      </c>
      <c r="O24" s="759">
        <v>1</v>
      </c>
      <c r="P24" s="760">
        <v>1</v>
      </c>
      <c r="Q24" s="759">
        <v>1</v>
      </c>
      <c r="R24" s="759">
        <v>1</v>
      </c>
      <c r="S24" s="759">
        <v>1</v>
      </c>
      <c r="T24" s="787">
        <v>1</v>
      </c>
      <c r="U24" s="759">
        <v>1</v>
      </c>
      <c r="V24" s="759">
        <v>1</v>
      </c>
      <c r="W24" s="759">
        <v>1</v>
      </c>
      <c r="X24" s="791">
        <v>1</v>
      </c>
      <c r="Y24" s="791">
        <v>1</v>
      </c>
      <c r="Z24" s="796">
        <v>1</v>
      </c>
    </row>
    <row r="25" spans="1:26" s="762" customFormat="1" ht="40" customHeight="1" x14ac:dyDescent="0.35">
      <c r="A25" s="9" t="s">
        <v>796</v>
      </c>
      <c r="B25" s="989" t="s">
        <v>68</v>
      </c>
      <c r="C25" s="10" t="s">
        <v>92</v>
      </c>
      <c r="D25" s="11">
        <v>43861</v>
      </c>
      <c r="E25" s="24">
        <v>44104</v>
      </c>
      <c r="F25" s="11">
        <v>44392</v>
      </c>
      <c r="G25" s="759">
        <v>0</v>
      </c>
      <c r="H25" s="759">
        <v>0</v>
      </c>
      <c r="I25" s="759">
        <v>0</v>
      </c>
      <c r="J25" s="759">
        <v>0</v>
      </c>
      <c r="K25" s="759">
        <v>0</v>
      </c>
      <c r="L25" s="759">
        <v>0</v>
      </c>
      <c r="M25" s="759">
        <v>0</v>
      </c>
      <c r="N25" s="759">
        <v>0</v>
      </c>
      <c r="O25" s="759">
        <v>0</v>
      </c>
      <c r="P25" s="760">
        <v>0</v>
      </c>
      <c r="Q25" s="759">
        <v>0</v>
      </c>
      <c r="R25" s="759">
        <v>0</v>
      </c>
      <c r="S25" s="759">
        <v>0</v>
      </c>
      <c r="T25" s="787">
        <v>0</v>
      </c>
      <c r="U25" s="759">
        <v>0.5</v>
      </c>
      <c r="V25" s="759">
        <v>0.6</v>
      </c>
      <c r="W25" s="759">
        <v>0.7</v>
      </c>
      <c r="X25" s="791">
        <v>0.8</v>
      </c>
      <c r="Y25" s="791">
        <v>0.9</v>
      </c>
      <c r="Z25" s="796">
        <v>1</v>
      </c>
    </row>
    <row r="26" spans="1:26" s="762" customFormat="1" ht="40" customHeight="1" x14ac:dyDescent="0.35">
      <c r="A26" s="9" t="s">
        <v>797</v>
      </c>
      <c r="B26" s="761" t="s">
        <v>40</v>
      </c>
      <c r="C26" s="10" t="s">
        <v>99</v>
      </c>
      <c r="D26" s="11">
        <v>42734</v>
      </c>
      <c r="E26" s="11" t="s">
        <v>783</v>
      </c>
      <c r="F26" s="11">
        <v>42734</v>
      </c>
      <c r="G26" s="759">
        <v>1</v>
      </c>
      <c r="H26" s="759">
        <v>1</v>
      </c>
      <c r="I26" s="759">
        <v>1</v>
      </c>
      <c r="J26" s="759">
        <v>1</v>
      </c>
      <c r="K26" s="759">
        <v>1</v>
      </c>
      <c r="L26" s="759">
        <v>1</v>
      </c>
      <c r="M26" s="759">
        <v>1</v>
      </c>
      <c r="N26" s="759">
        <v>1</v>
      </c>
      <c r="O26" s="759">
        <v>1</v>
      </c>
      <c r="P26" s="760">
        <v>1</v>
      </c>
      <c r="Q26" s="759">
        <v>1</v>
      </c>
      <c r="R26" s="759">
        <v>1</v>
      </c>
      <c r="S26" s="759">
        <v>1</v>
      </c>
      <c r="T26" s="787">
        <v>1</v>
      </c>
      <c r="U26" s="759">
        <v>1</v>
      </c>
      <c r="V26" s="759">
        <v>1</v>
      </c>
      <c r="W26" s="759">
        <v>1</v>
      </c>
      <c r="X26" s="791">
        <v>1</v>
      </c>
      <c r="Y26" s="791">
        <v>1</v>
      </c>
      <c r="Z26" s="796">
        <v>1</v>
      </c>
    </row>
    <row r="27" spans="1:26" s="762" customFormat="1" ht="40" customHeight="1" x14ac:dyDescent="0.35">
      <c r="A27" s="9" t="s">
        <v>798</v>
      </c>
      <c r="B27" s="761" t="s">
        <v>40</v>
      </c>
      <c r="C27" s="10" t="s">
        <v>99</v>
      </c>
      <c r="D27" s="11">
        <v>43921</v>
      </c>
      <c r="E27" s="24">
        <v>44286</v>
      </c>
      <c r="F27" s="11">
        <v>44469</v>
      </c>
      <c r="G27" s="759">
        <v>0.06</v>
      </c>
      <c r="H27" s="759">
        <f>+G27+6%</f>
        <v>0.12</v>
      </c>
      <c r="I27" s="759">
        <f>+H27+6%</f>
        <v>0.18</v>
      </c>
      <c r="J27" s="759">
        <v>0.25</v>
      </c>
      <c r="K27" s="759">
        <v>0.25</v>
      </c>
      <c r="L27" s="759">
        <v>0.28000000000000003</v>
      </c>
      <c r="M27" s="759">
        <v>0.4</v>
      </c>
      <c r="N27" s="759">
        <v>0.5</v>
      </c>
      <c r="O27" s="759">
        <v>0.55000000000000004</v>
      </c>
      <c r="P27" s="760">
        <v>0.57999999999999996</v>
      </c>
      <c r="Q27" s="759">
        <v>0.62</v>
      </c>
      <c r="R27" s="759">
        <v>0.65</v>
      </c>
      <c r="S27" s="759">
        <v>0.7</v>
      </c>
      <c r="T27" s="787">
        <v>0.75</v>
      </c>
      <c r="U27" s="759">
        <v>0.76</v>
      </c>
      <c r="V27" s="759">
        <v>0.8</v>
      </c>
      <c r="W27" s="759">
        <v>0.85</v>
      </c>
      <c r="X27" s="791">
        <v>0.9</v>
      </c>
      <c r="Y27" s="791">
        <v>0.95</v>
      </c>
      <c r="Z27" s="796">
        <v>1</v>
      </c>
    </row>
    <row r="28" spans="1:26" s="762" customFormat="1" ht="40" customHeight="1" x14ac:dyDescent="0.35">
      <c r="A28" s="9" t="s">
        <v>799</v>
      </c>
      <c r="B28" s="761" t="s">
        <v>40</v>
      </c>
      <c r="C28" s="10" t="s">
        <v>90</v>
      </c>
      <c r="D28" s="11">
        <v>43921</v>
      </c>
      <c r="E28" s="11">
        <v>44286</v>
      </c>
      <c r="F28" s="11">
        <v>44469</v>
      </c>
      <c r="G28" s="759">
        <v>0</v>
      </c>
      <c r="H28" s="759">
        <v>0</v>
      </c>
      <c r="I28" s="759">
        <v>0</v>
      </c>
      <c r="J28" s="759">
        <v>0</v>
      </c>
      <c r="K28" s="759">
        <v>0</v>
      </c>
      <c r="L28" s="759">
        <v>0</v>
      </c>
      <c r="M28" s="759">
        <v>0</v>
      </c>
      <c r="N28" s="759">
        <v>0</v>
      </c>
      <c r="O28" s="759">
        <v>0</v>
      </c>
      <c r="P28" s="760">
        <v>0</v>
      </c>
      <c r="Q28" s="759">
        <v>0.1</v>
      </c>
      <c r="R28" s="759">
        <v>0.2</v>
      </c>
      <c r="S28" s="759">
        <v>0.3</v>
      </c>
      <c r="T28" s="787">
        <v>0.45</v>
      </c>
      <c r="U28" s="759">
        <v>0.5</v>
      </c>
      <c r="V28" s="759">
        <v>0.55000000000000004</v>
      </c>
      <c r="W28" s="759">
        <v>0.6</v>
      </c>
      <c r="X28" s="791">
        <v>0.7</v>
      </c>
      <c r="Y28" s="791">
        <v>0.9</v>
      </c>
      <c r="Z28" s="796">
        <v>1</v>
      </c>
    </row>
    <row r="29" spans="1:26" s="762" customFormat="1" ht="40" customHeight="1" x14ac:dyDescent="0.35">
      <c r="A29" s="9" t="s">
        <v>136</v>
      </c>
      <c r="B29" s="761" t="s">
        <v>40</v>
      </c>
      <c r="C29" s="10" t="s">
        <v>105</v>
      </c>
      <c r="D29" s="11">
        <v>42674</v>
      </c>
      <c r="E29" s="11" t="s">
        <v>783</v>
      </c>
      <c r="F29" s="11">
        <v>42821</v>
      </c>
      <c r="G29" s="759">
        <v>0.5</v>
      </c>
      <c r="H29" s="759">
        <v>1</v>
      </c>
      <c r="I29" s="759">
        <v>1</v>
      </c>
      <c r="J29" s="759">
        <v>1</v>
      </c>
      <c r="K29" s="759">
        <v>1</v>
      </c>
      <c r="L29" s="759">
        <v>1</v>
      </c>
      <c r="M29" s="759">
        <v>1</v>
      </c>
      <c r="N29" s="759">
        <v>1</v>
      </c>
      <c r="O29" s="759">
        <v>1</v>
      </c>
      <c r="P29" s="760">
        <v>1</v>
      </c>
      <c r="Q29" s="759">
        <v>1</v>
      </c>
      <c r="R29" s="759">
        <v>1</v>
      </c>
      <c r="S29" s="759">
        <v>1</v>
      </c>
      <c r="T29" s="787">
        <v>1</v>
      </c>
      <c r="U29" s="759">
        <v>1</v>
      </c>
      <c r="V29" s="759">
        <v>1</v>
      </c>
      <c r="W29" s="759">
        <v>1</v>
      </c>
      <c r="X29" s="791">
        <v>1</v>
      </c>
      <c r="Y29" s="791">
        <v>1</v>
      </c>
      <c r="Z29" s="796">
        <v>1</v>
      </c>
    </row>
    <row r="30" spans="1:26" ht="40" customHeight="1" x14ac:dyDescent="0.35">
      <c r="A30" s="9" t="s">
        <v>138</v>
      </c>
      <c r="B30" s="761" t="s">
        <v>40</v>
      </c>
      <c r="C30" s="10" t="s">
        <v>105</v>
      </c>
      <c r="D30" s="11">
        <v>42734</v>
      </c>
      <c r="E30" s="11"/>
      <c r="F30" s="11">
        <v>43038</v>
      </c>
      <c r="G30" s="759">
        <v>0.2</v>
      </c>
      <c r="H30" s="759">
        <v>0.4</v>
      </c>
      <c r="I30" s="759">
        <v>0.6</v>
      </c>
      <c r="J30" s="759">
        <v>1</v>
      </c>
      <c r="K30" s="759">
        <v>1</v>
      </c>
      <c r="L30" s="759">
        <v>1</v>
      </c>
      <c r="M30" s="759">
        <v>1</v>
      </c>
      <c r="N30" s="759">
        <v>1</v>
      </c>
      <c r="O30" s="759">
        <v>1</v>
      </c>
      <c r="P30" s="760">
        <v>1</v>
      </c>
      <c r="Q30" s="759">
        <v>1</v>
      </c>
      <c r="R30" s="759">
        <v>1</v>
      </c>
      <c r="S30" s="759">
        <v>1</v>
      </c>
      <c r="T30" s="787">
        <v>1</v>
      </c>
      <c r="U30" s="759">
        <v>1</v>
      </c>
      <c r="V30" s="759">
        <v>1</v>
      </c>
      <c r="W30" s="759">
        <v>1</v>
      </c>
      <c r="X30" s="791">
        <v>1</v>
      </c>
      <c r="Y30" s="791">
        <v>1</v>
      </c>
      <c r="Z30" s="796">
        <v>1</v>
      </c>
    </row>
    <row r="31" spans="1:26" ht="40" customHeight="1" x14ac:dyDescent="0.35">
      <c r="A31" s="9" t="s">
        <v>139</v>
      </c>
      <c r="B31" s="761" t="s">
        <v>68</v>
      </c>
      <c r="C31" s="10" t="s">
        <v>105</v>
      </c>
      <c r="D31" s="11">
        <v>42734</v>
      </c>
      <c r="E31" s="11" t="s">
        <v>783</v>
      </c>
      <c r="F31" s="11">
        <v>42977</v>
      </c>
      <c r="G31" s="759">
        <v>0.2</v>
      </c>
      <c r="H31" s="759">
        <v>0.4</v>
      </c>
      <c r="I31" s="759">
        <v>0.6</v>
      </c>
      <c r="J31" s="759">
        <v>1</v>
      </c>
      <c r="K31" s="759">
        <v>1</v>
      </c>
      <c r="L31" s="759">
        <v>1</v>
      </c>
      <c r="M31" s="759">
        <v>1</v>
      </c>
      <c r="N31" s="759">
        <v>1</v>
      </c>
      <c r="O31" s="759">
        <v>1</v>
      </c>
      <c r="P31" s="760">
        <v>1</v>
      </c>
      <c r="Q31" s="759">
        <v>1</v>
      </c>
      <c r="R31" s="759">
        <v>1</v>
      </c>
      <c r="S31" s="759">
        <v>1</v>
      </c>
      <c r="T31" s="787">
        <v>1</v>
      </c>
      <c r="U31" s="759">
        <v>1</v>
      </c>
      <c r="V31" s="759">
        <v>1</v>
      </c>
      <c r="W31" s="759">
        <v>1</v>
      </c>
      <c r="X31" s="791">
        <v>1</v>
      </c>
      <c r="Y31" s="791">
        <v>1</v>
      </c>
      <c r="Z31" s="796">
        <v>1</v>
      </c>
    </row>
    <row r="32" spans="1:26" ht="40" customHeight="1" x14ac:dyDescent="0.35">
      <c r="A32" s="9" t="s">
        <v>140</v>
      </c>
      <c r="B32" s="761" t="s">
        <v>68</v>
      </c>
      <c r="C32" s="10" t="s">
        <v>105</v>
      </c>
      <c r="D32" s="11">
        <v>43008</v>
      </c>
      <c r="E32" s="11" t="s">
        <v>783</v>
      </c>
      <c r="F32" s="11">
        <v>42977</v>
      </c>
      <c r="G32" s="759">
        <v>0</v>
      </c>
      <c r="H32" s="759">
        <v>0</v>
      </c>
      <c r="I32" s="759">
        <v>0</v>
      </c>
      <c r="J32" s="759">
        <v>1</v>
      </c>
      <c r="K32" s="759">
        <v>1</v>
      </c>
      <c r="L32" s="759">
        <v>1</v>
      </c>
      <c r="M32" s="759">
        <v>1</v>
      </c>
      <c r="N32" s="759">
        <v>1</v>
      </c>
      <c r="O32" s="759">
        <v>1</v>
      </c>
      <c r="P32" s="760">
        <v>1</v>
      </c>
      <c r="Q32" s="759">
        <v>1</v>
      </c>
      <c r="R32" s="759">
        <v>1</v>
      </c>
      <c r="S32" s="759">
        <v>1</v>
      </c>
      <c r="T32" s="787">
        <v>1</v>
      </c>
      <c r="U32" s="759">
        <v>1</v>
      </c>
      <c r="V32" s="759">
        <v>1</v>
      </c>
      <c r="W32" s="759">
        <v>1</v>
      </c>
      <c r="X32" s="791">
        <v>1</v>
      </c>
      <c r="Y32" s="791">
        <v>1</v>
      </c>
      <c r="Z32" s="796">
        <v>1</v>
      </c>
    </row>
    <row r="33" spans="1:26" ht="40" customHeight="1" x14ac:dyDescent="0.35">
      <c r="A33" s="9" t="s">
        <v>141</v>
      </c>
      <c r="B33" s="761" t="s">
        <v>68</v>
      </c>
      <c r="C33" s="10" t="s">
        <v>105</v>
      </c>
      <c r="D33" s="11">
        <v>43465</v>
      </c>
      <c r="E33" s="24">
        <v>44196</v>
      </c>
      <c r="F33" s="11">
        <v>44469</v>
      </c>
      <c r="G33" s="759">
        <v>0</v>
      </c>
      <c r="H33" s="759">
        <v>0</v>
      </c>
      <c r="I33" s="759">
        <v>0</v>
      </c>
      <c r="J33" s="759">
        <v>0</v>
      </c>
      <c r="K33" s="759">
        <v>0</v>
      </c>
      <c r="L33" s="759">
        <v>0</v>
      </c>
      <c r="M33" s="759">
        <v>0</v>
      </c>
      <c r="N33" s="759">
        <v>0</v>
      </c>
      <c r="O33" s="759">
        <v>0</v>
      </c>
      <c r="P33" s="760">
        <v>0</v>
      </c>
      <c r="Q33" s="759">
        <v>0</v>
      </c>
      <c r="R33" s="759">
        <v>0</v>
      </c>
      <c r="S33" s="759">
        <v>0</v>
      </c>
      <c r="T33" s="787">
        <v>0</v>
      </c>
      <c r="U33" s="759">
        <v>0.5</v>
      </c>
      <c r="V33" s="759">
        <v>0.6</v>
      </c>
      <c r="W33" s="759">
        <v>0.7</v>
      </c>
      <c r="X33" s="791">
        <v>0.9</v>
      </c>
      <c r="Y33" s="791">
        <v>0.9</v>
      </c>
      <c r="Z33" s="796">
        <v>1</v>
      </c>
    </row>
    <row r="34" spans="1:26" ht="40" customHeight="1" x14ac:dyDescent="0.35">
      <c r="A34" s="9" t="s">
        <v>137</v>
      </c>
      <c r="B34" s="761" t="s">
        <v>40</v>
      </c>
      <c r="C34" s="10" t="s">
        <v>105</v>
      </c>
      <c r="D34" s="11">
        <v>43861</v>
      </c>
      <c r="E34" s="24">
        <v>44227</v>
      </c>
      <c r="F34" s="11">
        <v>44469</v>
      </c>
      <c r="G34" s="759">
        <v>0</v>
      </c>
      <c r="H34" s="759">
        <v>0</v>
      </c>
      <c r="I34" s="759">
        <v>0</v>
      </c>
      <c r="J34" s="759">
        <v>0</v>
      </c>
      <c r="K34" s="759">
        <v>0</v>
      </c>
      <c r="L34" s="759">
        <v>0</v>
      </c>
      <c r="M34" s="759">
        <v>0</v>
      </c>
      <c r="N34" s="759">
        <v>0</v>
      </c>
      <c r="O34" s="759">
        <v>0</v>
      </c>
      <c r="P34" s="760">
        <v>0</v>
      </c>
      <c r="Q34" s="759">
        <v>0</v>
      </c>
      <c r="R34" s="759">
        <v>0</v>
      </c>
      <c r="S34" s="759">
        <v>0</v>
      </c>
      <c r="T34" s="787">
        <v>0</v>
      </c>
      <c r="U34" s="759">
        <v>0</v>
      </c>
      <c r="V34" s="759">
        <v>0.3</v>
      </c>
      <c r="W34" s="759">
        <v>0.6</v>
      </c>
      <c r="X34" s="791">
        <v>0.7</v>
      </c>
      <c r="Y34" s="791">
        <v>0.9</v>
      </c>
      <c r="Z34" s="796">
        <v>1</v>
      </c>
    </row>
    <row r="35" spans="1:26" ht="40" customHeight="1" x14ac:dyDescent="0.35">
      <c r="A35" s="9" t="s">
        <v>127</v>
      </c>
      <c r="B35" s="761" t="s">
        <v>40</v>
      </c>
      <c r="C35" s="10" t="s">
        <v>83</v>
      </c>
      <c r="D35" s="11">
        <v>43644</v>
      </c>
      <c r="E35" s="11" t="s">
        <v>783</v>
      </c>
      <c r="F35" s="11">
        <v>43799</v>
      </c>
      <c r="G35" s="759">
        <v>0</v>
      </c>
      <c r="H35" s="759">
        <v>0</v>
      </c>
      <c r="I35" s="759">
        <v>0</v>
      </c>
      <c r="J35" s="759">
        <v>0</v>
      </c>
      <c r="K35" s="759">
        <v>0</v>
      </c>
      <c r="L35" s="759">
        <v>0</v>
      </c>
      <c r="M35" s="759">
        <v>0</v>
      </c>
      <c r="N35" s="759">
        <v>0</v>
      </c>
      <c r="O35" s="759">
        <v>0.66</v>
      </c>
      <c r="P35" s="760">
        <v>1</v>
      </c>
      <c r="Q35" s="759">
        <v>1</v>
      </c>
      <c r="R35" s="759">
        <v>1</v>
      </c>
      <c r="S35" s="759">
        <v>1</v>
      </c>
      <c r="T35" s="787">
        <v>1</v>
      </c>
      <c r="U35" s="759">
        <v>1</v>
      </c>
      <c r="V35" s="759">
        <v>1</v>
      </c>
      <c r="W35" s="759">
        <v>1</v>
      </c>
      <c r="X35" s="791">
        <v>1</v>
      </c>
      <c r="Y35" s="791">
        <v>0.9</v>
      </c>
      <c r="Z35" s="796">
        <v>1</v>
      </c>
    </row>
    <row r="36" spans="1:26" ht="40" customHeight="1" x14ac:dyDescent="0.35">
      <c r="A36" s="9" t="s">
        <v>130</v>
      </c>
      <c r="B36" s="761" t="s">
        <v>40</v>
      </c>
      <c r="C36" s="10" t="s">
        <v>83</v>
      </c>
      <c r="D36" s="11">
        <v>43885</v>
      </c>
      <c r="E36" s="11" t="s">
        <v>783</v>
      </c>
      <c r="F36" s="11">
        <v>43776</v>
      </c>
      <c r="G36" s="759">
        <v>0</v>
      </c>
      <c r="H36" s="759">
        <v>0</v>
      </c>
      <c r="I36" s="759">
        <v>0</v>
      </c>
      <c r="J36" s="759">
        <v>0</v>
      </c>
      <c r="K36" s="759">
        <v>0</v>
      </c>
      <c r="L36" s="759">
        <v>0</v>
      </c>
      <c r="M36" s="759">
        <v>0.1</v>
      </c>
      <c r="N36" s="759">
        <v>0.2</v>
      </c>
      <c r="O36" s="759">
        <v>0.3</v>
      </c>
      <c r="P36" s="760">
        <v>0.5</v>
      </c>
      <c r="Q36" s="759">
        <v>0.8</v>
      </c>
      <c r="R36" s="759">
        <v>1</v>
      </c>
      <c r="S36" s="759">
        <v>1</v>
      </c>
      <c r="T36" s="787">
        <v>1</v>
      </c>
      <c r="U36" s="759">
        <v>1</v>
      </c>
      <c r="V36" s="759">
        <v>1</v>
      </c>
      <c r="W36" s="759">
        <v>1</v>
      </c>
      <c r="X36" s="791">
        <v>1</v>
      </c>
      <c r="Y36" s="791">
        <v>1</v>
      </c>
      <c r="Z36" s="796">
        <v>1</v>
      </c>
    </row>
    <row r="37" spans="1:26" ht="40" customHeight="1" x14ac:dyDescent="0.35">
      <c r="A37" s="9" t="s">
        <v>128</v>
      </c>
      <c r="B37" s="761" t="s">
        <v>40</v>
      </c>
      <c r="C37" s="10" t="s">
        <v>83</v>
      </c>
      <c r="D37" s="11">
        <v>43889</v>
      </c>
      <c r="E37" s="24" t="s">
        <v>783</v>
      </c>
      <c r="F37" s="11">
        <v>42821</v>
      </c>
      <c r="G37" s="759">
        <v>0</v>
      </c>
      <c r="H37" s="759">
        <v>1</v>
      </c>
      <c r="I37" s="759">
        <v>1</v>
      </c>
      <c r="J37" s="759">
        <v>1</v>
      </c>
      <c r="K37" s="759">
        <v>1</v>
      </c>
      <c r="L37" s="759">
        <v>1</v>
      </c>
      <c r="M37" s="759">
        <v>1</v>
      </c>
      <c r="N37" s="759">
        <v>1</v>
      </c>
      <c r="O37" s="759">
        <v>1</v>
      </c>
      <c r="P37" s="760">
        <v>1</v>
      </c>
      <c r="Q37" s="759">
        <v>1</v>
      </c>
      <c r="R37" s="759">
        <v>1</v>
      </c>
      <c r="S37" s="759">
        <v>1</v>
      </c>
      <c r="T37" s="787">
        <v>1</v>
      </c>
      <c r="U37" s="759">
        <v>1</v>
      </c>
      <c r="V37" s="759">
        <v>1</v>
      </c>
      <c r="W37" s="759">
        <v>1</v>
      </c>
      <c r="X37" s="791">
        <v>1</v>
      </c>
      <c r="Y37" s="791">
        <v>1</v>
      </c>
      <c r="Z37" s="796">
        <v>1</v>
      </c>
    </row>
    <row r="38" spans="1:26" ht="40" customHeight="1" x14ac:dyDescent="0.35">
      <c r="A38" s="9" t="s">
        <v>129</v>
      </c>
      <c r="B38" s="761" t="s">
        <v>40</v>
      </c>
      <c r="C38" s="10" t="s">
        <v>83</v>
      </c>
      <c r="D38" s="11">
        <v>43889</v>
      </c>
      <c r="E38" s="24">
        <v>44196</v>
      </c>
      <c r="F38" s="11">
        <v>44469</v>
      </c>
      <c r="G38" s="759">
        <v>0</v>
      </c>
      <c r="H38" s="759">
        <v>0</v>
      </c>
      <c r="I38" s="759">
        <v>0</v>
      </c>
      <c r="J38" s="759">
        <v>0</v>
      </c>
      <c r="K38" s="759">
        <v>0</v>
      </c>
      <c r="L38" s="759">
        <v>0</v>
      </c>
      <c r="M38" s="759">
        <v>0</v>
      </c>
      <c r="N38" s="759">
        <v>0</v>
      </c>
      <c r="O38" s="759">
        <v>0</v>
      </c>
      <c r="P38" s="760">
        <v>0</v>
      </c>
      <c r="Q38" s="759">
        <v>0</v>
      </c>
      <c r="R38" s="759">
        <v>0</v>
      </c>
      <c r="S38" s="759">
        <v>0</v>
      </c>
      <c r="T38" s="787">
        <v>0</v>
      </c>
      <c r="U38" s="759">
        <v>0.5</v>
      </c>
      <c r="V38" s="759">
        <v>0.6</v>
      </c>
      <c r="W38" s="759">
        <v>0.7</v>
      </c>
      <c r="X38" s="791">
        <v>0.7</v>
      </c>
      <c r="Y38" s="791">
        <v>0.9</v>
      </c>
      <c r="Z38" s="796">
        <v>1</v>
      </c>
    </row>
  </sheetData>
  <autoFilter ref="A1:X1">
    <sortState ref="A2:Z38">
      <sortCondition ref="C1"/>
    </sortState>
  </autoFilter>
  <conditionalFormatting sqref="G2:J38">
    <cfRule type="cellIs" dxfId="143" priority="28" operator="equal">
      <formula>1</formula>
    </cfRule>
    <cfRule type="cellIs" dxfId="142" priority="29" operator="between">
      <formula>0.5</formula>
      <formula>0.99</formula>
    </cfRule>
    <cfRule type="cellIs" dxfId="141" priority="30" operator="lessThan">
      <formula>0.5</formula>
    </cfRule>
  </conditionalFormatting>
  <conditionalFormatting sqref="K20:X21 N19:X19 K15:O18 P13:T13 P11:P12 K9:P10 Q9:T12 T15:T18 K2:X7 K8:T8 N22:X26 K27:X38">
    <cfRule type="cellIs" dxfId="140" priority="25" operator="equal">
      <formula>1</formula>
    </cfRule>
    <cfRule type="cellIs" dxfId="139" priority="26" operator="between">
      <formula>0.5</formula>
      <formula>0.99</formula>
    </cfRule>
    <cfRule type="cellIs" dxfId="138" priority="27" operator="lessThan">
      <formula>0.5</formula>
    </cfRule>
  </conditionalFormatting>
  <conditionalFormatting sqref="K14:T14 P15:S18">
    <cfRule type="cellIs" dxfId="137" priority="22" operator="equal">
      <formula>1</formula>
    </cfRule>
    <cfRule type="cellIs" dxfId="136" priority="23" operator="between">
      <formula>0.5</formula>
      <formula>0.99</formula>
    </cfRule>
    <cfRule type="cellIs" dxfId="135" priority="24" operator="lessThan">
      <formula>0.5</formula>
    </cfRule>
  </conditionalFormatting>
  <conditionalFormatting sqref="K19:M19">
    <cfRule type="cellIs" dxfId="134" priority="19" operator="equal">
      <formula>1</formula>
    </cfRule>
    <cfRule type="cellIs" dxfId="133" priority="20" operator="between">
      <formula>0.5</formula>
      <formula>0.99</formula>
    </cfRule>
    <cfRule type="cellIs" dxfId="132" priority="21" operator="lessThan">
      <formula>0.5</formula>
    </cfRule>
  </conditionalFormatting>
  <conditionalFormatting sqref="K22:M26">
    <cfRule type="cellIs" dxfId="131" priority="16" operator="equal">
      <formula>1</formula>
    </cfRule>
    <cfRule type="cellIs" dxfId="130" priority="17" operator="between">
      <formula>0.5</formula>
      <formula>0.99</formula>
    </cfRule>
    <cfRule type="cellIs" dxfId="129" priority="18" operator="lessThan">
      <formula>0.5</formula>
    </cfRule>
  </conditionalFormatting>
  <conditionalFormatting sqref="K11:O13">
    <cfRule type="cellIs" dxfId="128" priority="13" operator="equal">
      <formula>1</formula>
    </cfRule>
    <cfRule type="cellIs" dxfId="127" priority="14" operator="between">
      <formula>0.5</formula>
      <formula>0.99</formula>
    </cfRule>
    <cfRule type="cellIs" dxfId="126" priority="15" operator="lessThan">
      <formula>0.5</formula>
    </cfRule>
  </conditionalFormatting>
  <conditionalFormatting sqref="U8:X18">
    <cfRule type="cellIs" dxfId="125" priority="10" operator="equal">
      <formula>1</formula>
    </cfRule>
    <cfRule type="cellIs" dxfId="124" priority="11" operator="between">
      <formula>0.5</formula>
      <formula>0.99</formula>
    </cfRule>
    <cfRule type="cellIs" dxfId="123" priority="12" operator="lessThan">
      <formula>0.5</formula>
    </cfRule>
  </conditionalFormatting>
  <conditionalFormatting sqref="Y2:Z2 Y19:Z38">
    <cfRule type="cellIs" dxfId="122" priority="7" operator="equal">
      <formula>1</formula>
    </cfRule>
    <cfRule type="cellIs" dxfId="121" priority="8" operator="between">
      <formula>0.5</formula>
      <formula>0.99</formula>
    </cfRule>
    <cfRule type="cellIs" dxfId="120" priority="9" operator="lessThan">
      <formula>0.5</formula>
    </cfRule>
  </conditionalFormatting>
  <conditionalFormatting sqref="Y3:Z18">
    <cfRule type="cellIs" dxfId="119" priority="1" operator="equal">
      <formula>1</formula>
    </cfRule>
    <cfRule type="cellIs" dxfId="118" priority="2" operator="between">
      <formula>0.5</formula>
      <formula>0.99</formula>
    </cfRule>
    <cfRule type="cellIs" dxfId="117" priority="3" operator="lessThan">
      <formula>0.5</formula>
    </cfRule>
  </conditionalFormatting>
  <pageMargins left="1" right="1" top="1" bottom="1" header="0.5" footer="0.5"/>
  <pageSetup paperSize="9" scale="46" orientation="portrait" r:id="rId1"/>
  <headerFooter>
    <oddHeader>&amp;CList of Milestones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
  <sheetViews>
    <sheetView showGridLines="0" zoomScale="85" zoomScaleNormal="85" workbookViewId="0">
      <selection activeCell="AD5" sqref="AD5"/>
    </sheetView>
  </sheetViews>
  <sheetFormatPr defaultColWidth="9.1796875" defaultRowHeight="14.5" x14ac:dyDescent="0.35"/>
  <cols>
    <col min="1" max="1" width="61.54296875" style="767" customWidth="1"/>
    <col min="2" max="2" width="11.54296875" style="766" customWidth="1"/>
    <col min="3" max="3" width="15.54296875" style="766" customWidth="1"/>
    <col min="4" max="4" width="12.54296875" style="766" customWidth="1"/>
    <col min="5" max="5" width="13.54296875" style="766" customWidth="1"/>
    <col min="6" max="6" width="16" style="766" customWidth="1"/>
    <col min="7" max="8" width="14.54296875" style="766" hidden="1" customWidth="1"/>
    <col min="9" max="18" width="14.54296875" style="757" hidden="1" customWidth="1"/>
    <col min="19" max="21" width="14.54296875" style="785" hidden="1" customWidth="1"/>
    <col min="22" max="23" width="14.54296875" style="766" hidden="1" customWidth="1"/>
    <col min="24" max="26" width="14.54296875" style="766" customWidth="1"/>
    <col min="27" max="16384" width="9.1796875" style="766"/>
  </cols>
  <sheetData>
    <row r="1" spans="1:26" ht="55.5" customHeight="1" x14ac:dyDescent="0.25">
      <c r="A1" s="7" t="s">
        <v>147</v>
      </c>
      <c r="B1" s="8" t="s">
        <v>72</v>
      </c>
      <c r="C1" s="8" t="s">
        <v>73</v>
      </c>
      <c r="D1" s="8" t="s">
        <v>41</v>
      </c>
      <c r="E1" s="23" t="s">
        <v>782</v>
      </c>
      <c r="F1" s="23" t="s">
        <v>335</v>
      </c>
      <c r="G1" s="23" t="s">
        <v>162</v>
      </c>
      <c r="H1" s="23" t="s">
        <v>163</v>
      </c>
      <c r="I1" s="23" t="s">
        <v>164</v>
      </c>
      <c r="J1" s="23" t="s">
        <v>336</v>
      </c>
      <c r="K1" s="8" t="s">
        <v>165</v>
      </c>
      <c r="L1" s="8" t="s">
        <v>166</v>
      </c>
      <c r="M1" s="8" t="s">
        <v>167</v>
      </c>
      <c r="N1" s="8" t="s">
        <v>168</v>
      </c>
      <c r="O1" s="8" t="s">
        <v>169</v>
      </c>
      <c r="P1" s="261" t="s">
        <v>170</v>
      </c>
      <c r="Q1" s="8" t="s">
        <v>171</v>
      </c>
      <c r="R1" s="8" t="s">
        <v>172</v>
      </c>
      <c r="S1" s="8" t="s">
        <v>173</v>
      </c>
      <c r="T1" s="786" t="s">
        <v>174</v>
      </c>
      <c r="U1" s="8" t="s">
        <v>175</v>
      </c>
      <c r="V1" s="8" t="s">
        <v>777</v>
      </c>
      <c r="W1" s="8" t="s">
        <v>778</v>
      </c>
      <c r="X1" s="790" t="s">
        <v>779</v>
      </c>
      <c r="Y1" s="794" t="s">
        <v>921</v>
      </c>
      <c r="Z1" s="795" t="s">
        <v>922</v>
      </c>
    </row>
    <row r="2" spans="1:26" ht="40" customHeight="1" x14ac:dyDescent="0.25">
      <c r="A2" s="12" t="s">
        <v>111</v>
      </c>
      <c r="B2" s="758" t="s">
        <v>40</v>
      </c>
      <c r="C2" s="10" t="s">
        <v>110</v>
      </c>
      <c r="D2" s="24">
        <v>42704</v>
      </c>
      <c r="E2" s="24" t="s">
        <v>784</v>
      </c>
      <c r="F2" s="24">
        <v>42821</v>
      </c>
      <c r="G2" s="759">
        <v>0.5</v>
      </c>
      <c r="H2" s="759">
        <v>1</v>
      </c>
      <c r="I2" s="760">
        <v>1</v>
      </c>
      <c r="J2" s="759">
        <v>1</v>
      </c>
      <c r="K2" s="759">
        <v>1</v>
      </c>
      <c r="L2" s="759">
        <v>1</v>
      </c>
      <c r="M2" s="759">
        <v>1</v>
      </c>
      <c r="N2" s="759">
        <v>1</v>
      </c>
      <c r="O2" s="759">
        <v>1</v>
      </c>
      <c r="P2" s="760">
        <v>1</v>
      </c>
      <c r="Q2" s="759">
        <v>1</v>
      </c>
      <c r="R2" s="759">
        <v>1</v>
      </c>
      <c r="S2" s="759">
        <v>1</v>
      </c>
      <c r="T2" s="787">
        <v>1</v>
      </c>
      <c r="U2" s="759">
        <v>1</v>
      </c>
      <c r="V2" s="759">
        <v>1</v>
      </c>
      <c r="W2" s="759">
        <v>1</v>
      </c>
      <c r="X2" s="791">
        <v>1</v>
      </c>
      <c r="Y2" s="791">
        <v>1</v>
      </c>
      <c r="Z2" s="796">
        <v>1</v>
      </c>
    </row>
    <row r="3" spans="1:26" ht="40" customHeight="1" x14ac:dyDescent="0.25">
      <c r="A3" s="12" t="s">
        <v>109</v>
      </c>
      <c r="B3" s="758" t="s">
        <v>71</v>
      </c>
      <c r="C3" s="10" t="s">
        <v>110</v>
      </c>
      <c r="D3" s="24">
        <v>42735</v>
      </c>
      <c r="E3" s="24" t="s">
        <v>784</v>
      </c>
      <c r="F3" s="24">
        <v>42821</v>
      </c>
      <c r="G3" s="759">
        <v>0.5</v>
      </c>
      <c r="H3" s="759">
        <v>1</v>
      </c>
      <c r="I3" s="760">
        <v>1</v>
      </c>
      <c r="J3" s="759">
        <v>1</v>
      </c>
      <c r="K3" s="759">
        <v>1</v>
      </c>
      <c r="L3" s="759">
        <v>1</v>
      </c>
      <c r="M3" s="759">
        <v>1</v>
      </c>
      <c r="N3" s="759">
        <v>1</v>
      </c>
      <c r="O3" s="759">
        <v>1</v>
      </c>
      <c r="P3" s="760">
        <v>1</v>
      </c>
      <c r="Q3" s="759">
        <v>1</v>
      </c>
      <c r="R3" s="759">
        <v>1</v>
      </c>
      <c r="S3" s="759">
        <v>1</v>
      </c>
      <c r="T3" s="787">
        <v>1</v>
      </c>
      <c r="U3" s="759">
        <v>1</v>
      </c>
      <c r="V3" s="759">
        <v>1</v>
      </c>
      <c r="W3" s="759">
        <v>1</v>
      </c>
      <c r="X3" s="791">
        <v>1</v>
      </c>
      <c r="Y3" s="791">
        <v>1</v>
      </c>
      <c r="Z3" s="796">
        <v>1</v>
      </c>
    </row>
    <row r="4" spans="1:26" ht="40" customHeight="1" x14ac:dyDescent="0.25">
      <c r="A4" s="12" t="s">
        <v>100</v>
      </c>
      <c r="B4" s="758" t="s">
        <v>68</v>
      </c>
      <c r="C4" s="10" t="s">
        <v>101</v>
      </c>
      <c r="D4" s="24">
        <v>42719</v>
      </c>
      <c r="E4" s="24" t="s">
        <v>784</v>
      </c>
      <c r="F4" s="24">
        <v>42752</v>
      </c>
      <c r="G4" s="759">
        <v>0.9</v>
      </c>
      <c r="H4" s="759">
        <v>1</v>
      </c>
      <c r="I4" s="760">
        <v>1</v>
      </c>
      <c r="J4" s="759">
        <v>1</v>
      </c>
      <c r="K4" s="759">
        <v>1</v>
      </c>
      <c r="L4" s="759">
        <v>1</v>
      </c>
      <c r="M4" s="759">
        <v>1</v>
      </c>
      <c r="N4" s="759">
        <v>1</v>
      </c>
      <c r="O4" s="759">
        <v>1</v>
      </c>
      <c r="P4" s="760">
        <v>1</v>
      </c>
      <c r="Q4" s="759">
        <v>1</v>
      </c>
      <c r="R4" s="759">
        <v>1</v>
      </c>
      <c r="S4" s="759">
        <v>1</v>
      </c>
      <c r="T4" s="787">
        <v>1</v>
      </c>
      <c r="U4" s="759">
        <v>1</v>
      </c>
      <c r="V4" s="759">
        <v>1</v>
      </c>
      <c r="W4" s="759">
        <v>1</v>
      </c>
      <c r="X4" s="791">
        <v>1</v>
      </c>
      <c r="Y4" s="791">
        <v>1</v>
      </c>
      <c r="Z4" s="796">
        <v>1</v>
      </c>
    </row>
    <row r="5" spans="1:26" s="770" customFormat="1" ht="40" customHeight="1" x14ac:dyDescent="0.25">
      <c r="A5" s="12" t="s">
        <v>114</v>
      </c>
      <c r="B5" s="758" t="s">
        <v>68</v>
      </c>
      <c r="C5" s="10" t="s">
        <v>115</v>
      </c>
      <c r="D5" s="24">
        <v>43463</v>
      </c>
      <c r="E5" s="24">
        <v>43921</v>
      </c>
      <c r="F5" s="24">
        <v>44377</v>
      </c>
      <c r="G5" s="759">
        <v>0</v>
      </c>
      <c r="H5" s="759">
        <v>0</v>
      </c>
      <c r="I5" s="760">
        <v>0</v>
      </c>
      <c r="J5" s="759">
        <v>0</v>
      </c>
      <c r="K5" s="260">
        <v>0</v>
      </c>
      <c r="L5" s="260">
        <v>0.01</v>
      </c>
      <c r="M5" s="759">
        <v>0.04</v>
      </c>
      <c r="N5" s="759">
        <v>7.0000000000000007E-2</v>
      </c>
      <c r="O5" s="759">
        <v>0.1</v>
      </c>
      <c r="P5" s="760">
        <v>0.3</v>
      </c>
      <c r="Q5" s="759">
        <v>0.4</v>
      </c>
      <c r="R5" s="759">
        <v>0.5</v>
      </c>
      <c r="S5" s="759">
        <v>0.9</v>
      </c>
      <c r="T5" s="787">
        <v>0.95</v>
      </c>
      <c r="U5" s="759">
        <v>0.96</v>
      </c>
      <c r="V5" s="759">
        <v>0.97</v>
      </c>
      <c r="W5" s="759">
        <v>0.98</v>
      </c>
      <c r="X5" s="791">
        <v>0.99</v>
      </c>
      <c r="Y5" s="791">
        <v>1</v>
      </c>
      <c r="Z5" s="796">
        <v>1</v>
      </c>
    </row>
    <row r="6" spans="1:26" s="770" customFormat="1" ht="40" customHeight="1" x14ac:dyDescent="0.25">
      <c r="A6" s="12" t="s">
        <v>116</v>
      </c>
      <c r="B6" s="758" t="s">
        <v>68</v>
      </c>
      <c r="C6" s="10" t="s">
        <v>115</v>
      </c>
      <c r="D6" s="24">
        <v>43463</v>
      </c>
      <c r="E6" s="24">
        <v>43982</v>
      </c>
      <c r="F6" s="24" t="s">
        <v>803</v>
      </c>
      <c r="G6" s="759">
        <v>0</v>
      </c>
      <c r="H6" s="759">
        <v>0.1</v>
      </c>
      <c r="I6" s="760">
        <v>0.2</v>
      </c>
      <c r="J6" s="759">
        <v>0.3</v>
      </c>
      <c r="K6" s="759">
        <v>0.4</v>
      </c>
      <c r="L6" s="759">
        <v>0.5</v>
      </c>
      <c r="M6" s="759">
        <v>0.6</v>
      </c>
      <c r="N6" s="759">
        <v>0.7</v>
      </c>
      <c r="O6" s="759">
        <v>0.8</v>
      </c>
      <c r="P6" s="760">
        <v>0.82</v>
      </c>
      <c r="Q6" s="759">
        <v>0.85</v>
      </c>
      <c r="R6" s="759">
        <v>0.87</v>
      </c>
      <c r="S6" s="759">
        <v>0.9</v>
      </c>
      <c r="T6" s="787">
        <v>0.98</v>
      </c>
      <c r="U6" s="759">
        <v>1</v>
      </c>
      <c r="V6" s="759">
        <v>1</v>
      </c>
      <c r="W6" s="759">
        <v>1</v>
      </c>
      <c r="X6" s="791">
        <v>1</v>
      </c>
      <c r="Y6" s="791">
        <v>1</v>
      </c>
      <c r="Z6" s="796">
        <v>1</v>
      </c>
    </row>
    <row r="7" spans="1:26" s="770" customFormat="1" ht="40" customHeight="1" x14ac:dyDescent="0.25">
      <c r="A7" s="12" t="s">
        <v>94</v>
      </c>
      <c r="B7" s="761" t="s">
        <v>40</v>
      </c>
      <c r="C7" s="10" t="s">
        <v>95</v>
      </c>
      <c r="D7" s="24">
        <v>42794</v>
      </c>
      <c r="E7" s="24" t="s">
        <v>784</v>
      </c>
      <c r="F7" s="24">
        <v>42855</v>
      </c>
      <c r="G7" s="759">
        <v>0.5</v>
      </c>
      <c r="H7" s="759">
        <v>0.9</v>
      </c>
      <c r="I7" s="760">
        <v>1</v>
      </c>
      <c r="J7" s="759">
        <v>1</v>
      </c>
      <c r="K7" s="759">
        <v>1</v>
      </c>
      <c r="L7" s="759">
        <v>1</v>
      </c>
      <c r="M7" s="759">
        <v>1</v>
      </c>
      <c r="N7" s="759">
        <v>1</v>
      </c>
      <c r="O7" s="759">
        <v>1</v>
      </c>
      <c r="P7" s="760">
        <v>1</v>
      </c>
      <c r="Q7" s="759">
        <v>1</v>
      </c>
      <c r="R7" s="759">
        <v>1</v>
      </c>
      <c r="S7" s="759">
        <v>1</v>
      </c>
      <c r="T7" s="787">
        <v>1</v>
      </c>
      <c r="U7" s="759">
        <v>1</v>
      </c>
      <c r="V7" s="759">
        <v>1</v>
      </c>
      <c r="W7" s="759">
        <v>1</v>
      </c>
      <c r="X7" s="791">
        <v>1</v>
      </c>
      <c r="Y7" s="791">
        <v>1</v>
      </c>
      <c r="Z7" s="796">
        <v>1</v>
      </c>
    </row>
    <row r="8" spans="1:26" s="770" customFormat="1" ht="40" customHeight="1" x14ac:dyDescent="0.25">
      <c r="A8" s="12" t="s">
        <v>96</v>
      </c>
      <c r="B8" s="758" t="s">
        <v>40</v>
      </c>
      <c r="C8" s="10" t="s">
        <v>95</v>
      </c>
      <c r="D8" s="24">
        <v>43220</v>
      </c>
      <c r="E8" s="24" t="s">
        <v>784</v>
      </c>
      <c r="F8" s="24">
        <v>43464</v>
      </c>
      <c r="G8" s="759">
        <v>0</v>
      </c>
      <c r="H8" s="759">
        <v>0</v>
      </c>
      <c r="I8" s="760">
        <v>0</v>
      </c>
      <c r="J8" s="759">
        <v>0.16</v>
      </c>
      <c r="K8" s="759">
        <v>0.3</v>
      </c>
      <c r="L8" s="759">
        <v>0.5</v>
      </c>
      <c r="M8" s="759">
        <v>0.7</v>
      </c>
      <c r="N8" s="759">
        <v>0.8</v>
      </c>
      <c r="O8" s="759">
        <v>1</v>
      </c>
      <c r="P8" s="760">
        <v>1</v>
      </c>
      <c r="Q8" s="759">
        <v>1</v>
      </c>
      <c r="R8" s="759">
        <v>1</v>
      </c>
      <c r="S8" s="759">
        <v>1</v>
      </c>
      <c r="T8" s="787">
        <v>1</v>
      </c>
      <c r="U8" s="759">
        <v>1</v>
      </c>
      <c r="V8" s="759">
        <v>1</v>
      </c>
      <c r="W8" s="759">
        <v>1</v>
      </c>
      <c r="X8" s="791">
        <v>1</v>
      </c>
      <c r="Y8" s="791">
        <v>1</v>
      </c>
      <c r="Z8" s="796">
        <v>1</v>
      </c>
    </row>
    <row r="9" spans="1:26" s="770" customFormat="1" ht="40" customHeight="1" x14ac:dyDescent="0.25">
      <c r="A9" s="12" t="s">
        <v>74</v>
      </c>
      <c r="B9" s="758" t="s">
        <v>69</v>
      </c>
      <c r="C9" s="10" t="s">
        <v>75</v>
      </c>
      <c r="D9" s="24">
        <v>43007</v>
      </c>
      <c r="E9" s="24" t="s">
        <v>784</v>
      </c>
      <c r="F9" s="24">
        <v>43007</v>
      </c>
      <c r="G9" s="759">
        <v>0</v>
      </c>
      <c r="H9" s="759">
        <v>0.1</v>
      </c>
      <c r="I9" s="760">
        <v>0.8</v>
      </c>
      <c r="J9" s="759">
        <v>1</v>
      </c>
      <c r="K9" s="759">
        <v>1</v>
      </c>
      <c r="L9" s="759">
        <v>1</v>
      </c>
      <c r="M9" s="759">
        <v>1</v>
      </c>
      <c r="N9" s="759">
        <v>1</v>
      </c>
      <c r="O9" s="759">
        <v>1</v>
      </c>
      <c r="P9" s="760">
        <v>1</v>
      </c>
      <c r="Q9" s="759">
        <v>1</v>
      </c>
      <c r="R9" s="759">
        <v>1</v>
      </c>
      <c r="S9" s="759">
        <v>1</v>
      </c>
      <c r="T9" s="787">
        <v>1</v>
      </c>
      <c r="U9" s="759">
        <v>1</v>
      </c>
      <c r="V9" s="759">
        <v>1</v>
      </c>
      <c r="W9" s="759">
        <v>1</v>
      </c>
      <c r="X9" s="791">
        <v>1</v>
      </c>
      <c r="Y9" s="791">
        <v>1</v>
      </c>
      <c r="Z9" s="796">
        <v>1</v>
      </c>
    </row>
    <row r="10" spans="1:26" s="770" customFormat="1" ht="40" customHeight="1" x14ac:dyDescent="0.25">
      <c r="A10" s="12" t="s">
        <v>76</v>
      </c>
      <c r="B10" s="758" t="s">
        <v>69</v>
      </c>
      <c r="C10" s="10" t="s">
        <v>75</v>
      </c>
      <c r="D10" s="24">
        <v>43280</v>
      </c>
      <c r="E10" s="24" t="s">
        <v>784</v>
      </c>
      <c r="F10" s="24">
        <v>43343</v>
      </c>
      <c r="G10" s="759">
        <v>0</v>
      </c>
      <c r="H10" s="759">
        <v>0.1</v>
      </c>
      <c r="I10" s="760">
        <v>0.3</v>
      </c>
      <c r="J10" s="759">
        <v>0.5</v>
      </c>
      <c r="K10" s="260">
        <v>0.55000000000000004</v>
      </c>
      <c r="L10" s="260">
        <v>0.6</v>
      </c>
      <c r="M10" s="759">
        <v>0.95</v>
      </c>
      <c r="N10" s="759">
        <v>1</v>
      </c>
      <c r="O10" s="759">
        <v>1</v>
      </c>
      <c r="P10" s="760">
        <v>1</v>
      </c>
      <c r="Q10" s="759">
        <v>1</v>
      </c>
      <c r="R10" s="759">
        <v>1</v>
      </c>
      <c r="S10" s="759">
        <v>1</v>
      </c>
      <c r="T10" s="787">
        <v>1</v>
      </c>
      <c r="U10" s="759">
        <v>1</v>
      </c>
      <c r="V10" s="759">
        <v>1</v>
      </c>
      <c r="W10" s="759">
        <v>1</v>
      </c>
      <c r="X10" s="791">
        <v>1</v>
      </c>
      <c r="Y10" s="791">
        <v>1</v>
      </c>
      <c r="Z10" s="796">
        <v>1</v>
      </c>
    </row>
    <row r="11" spans="1:26" s="770" customFormat="1" ht="40" customHeight="1" x14ac:dyDescent="0.25">
      <c r="A11" s="12" t="s">
        <v>77</v>
      </c>
      <c r="B11" s="758" t="s">
        <v>69</v>
      </c>
      <c r="C11" s="10" t="s">
        <v>75</v>
      </c>
      <c r="D11" s="24">
        <v>43371</v>
      </c>
      <c r="E11" s="24" t="s">
        <v>784</v>
      </c>
      <c r="F11" s="24">
        <v>43464</v>
      </c>
      <c r="G11" s="759">
        <v>0</v>
      </c>
      <c r="H11" s="759">
        <v>0.03</v>
      </c>
      <c r="I11" s="760">
        <v>0.05</v>
      </c>
      <c r="J11" s="759">
        <v>0.08</v>
      </c>
      <c r="K11" s="260">
        <v>0.1</v>
      </c>
      <c r="L11" s="260">
        <v>0.2</v>
      </c>
      <c r="M11" s="759">
        <v>0.5</v>
      </c>
      <c r="N11" s="759">
        <v>0.9</v>
      </c>
      <c r="O11" s="759">
        <v>1</v>
      </c>
      <c r="P11" s="760">
        <v>1</v>
      </c>
      <c r="Q11" s="759">
        <v>1</v>
      </c>
      <c r="R11" s="759">
        <v>1</v>
      </c>
      <c r="S11" s="759">
        <v>1</v>
      </c>
      <c r="T11" s="787">
        <v>1</v>
      </c>
      <c r="U11" s="759">
        <v>1</v>
      </c>
      <c r="V11" s="759">
        <v>1</v>
      </c>
      <c r="W11" s="759">
        <v>1</v>
      </c>
      <c r="X11" s="791">
        <v>1</v>
      </c>
      <c r="Y11" s="791">
        <v>1</v>
      </c>
      <c r="Z11" s="796">
        <v>1</v>
      </c>
    </row>
    <row r="12" spans="1:26" s="770" customFormat="1" ht="40" customHeight="1" x14ac:dyDescent="0.25">
      <c r="A12" s="12" t="s">
        <v>78</v>
      </c>
      <c r="B12" s="758" t="s">
        <v>69</v>
      </c>
      <c r="C12" s="10" t="s">
        <v>75</v>
      </c>
      <c r="D12" s="24">
        <v>43371</v>
      </c>
      <c r="E12" s="24" t="s">
        <v>784</v>
      </c>
      <c r="F12" s="24">
        <v>43464</v>
      </c>
      <c r="G12" s="759">
        <v>0</v>
      </c>
      <c r="H12" s="759">
        <v>0.03</v>
      </c>
      <c r="I12" s="760">
        <v>0.05</v>
      </c>
      <c r="J12" s="759">
        <v>0.08</v>
      </c>
      <c r="K12" s="260">
        <v>0.1</v>
      </c>
      <c r="L12" s="260">
        <v>0.15</v>
      </c>
      <c r="M12" s="759">
        <v>0.6</v>
      </c>
      <c r="N12" s="759">
        <v>0.8</v>
      </c>
      <c r="O12" s="759">
        <v>1</v>
      </c>
      <c r="P12" s="760">
        <v>1</v>
      </c>
      <c r="Q12" s="759">
        <v>1</v>
      </c>
      <c r="R12" s="759">
        <v>1</v>
      </c>
      <c r="S12" s="759">
        <v>1</v>
      </c>
      <c r="T12" s="787">
        <v>1</v>
      </c>
      <c r="U12" s="759">
        <v>1</v>
      </c>
      <c r="V12" s="759">
        <v>1</v>
      </c>
      <c r="W12" s="759">
        <v>1</v>
      </c>
      <c r="X12" s="791">
        <v>1</v>
      </c>
      <c r="Y12" s="791">
        <v>1</v>
      </c>
      <c r="Z12" s="796">
        <v>1</v>
      </c>
    </row>
    <row r="13" spans="1:26" s="770" customFormat="1" ht="40" customHeight="1" x14ac:dyDescent="0.25">
      <c r="A13" s="12" t="s">
        <v>117</v>
      </c>
      <c r="B13" s="758" t="s">
        <v>70</v>
      </c>
      <c r="C13" s="10" t="s">
        <v>118</v>
      </c>
      <c r="D13" s="24">
        <v>43465</v>
      </c>
      <c r="E13" s="24" t="s">
        <v>784</v>
      </c>
      <c r="F13" s="24">
        <v>43464</v>
      </c>
      <c r="G13" s="759">
        <v>0</v>
      </c>
      <c r="H13" s="759">
        <v>0.03</v>
      </c>
      <c r="I13" s="759">
        <v>0.05</v>
      </c>
      <c r="J13" s="759">
        <v>0.15</v>
      </c>
      <c r="K13" s="759">
        <v>0.4</v>
      </c>
      <c r="L13" s="759">
        <v>0.6</v>
      </c>
      <c r="M13" s="759">
        <v>0.8</v>
      </c>
      <c r="N13" s="759">
        <v>0.9</v>
      </c>
      <c r="O13" s="759">
        <v>1</v>
      </c>
      <c r="P13" s="760">
        <v>1</v>
      </c>
      <c r="Q13" s="759">
        <v>1</v>
      </c>
      <c r="R13" s="759">
        <v>1</v>
      </c>
      <c r="S13" s="759">
        <v>1</v>
      </c>
      <c r="T13" s="787">
        <v>1</v>
      </c>
      <c r="U13" s="759">
        <v>1</v>
      </c>
      <c r="V13" s="759">
        <v>1</v>
      </c>
      <c r="W13" s="759">
        <v>1</v>
      </c>
      <c r="X13" s="791">
        <v>1</v>
      </c>
      <c r="Y13" s="791">
        <v>1</v>
      </c>
      <c r="Z13" s="796">
        <v>1</v>
      </c>
    </row>
    <row r="14" spans="1:26" s="770" customFormat="1" ht="40" customHeight="1" x14ac:dyDescent="0.25">
      <c r="A14" s="264" t="s">
        <v>119</v>
      </c>
      <c r="B14" s="772" t="s">
        <v>70</v>
      </c>
      <c r="C14" s="265" t="s">
        <v>118</v>
      </c>
      <c r="D14" s="266">
        <v>43465</v>
      </c>
      <c r="E14" s="24" t="s">
        <v>784</v>
      </c>
      <c r="F14" s="24">
        <v>43464</v>
      </c>
      <c r="G14" s="765">
        <v>0</v>
      </c>
      <c r="H14" s="765">
        <v>0</v>
      </c>
      <c r="I14" s="765">
        <v>0</v>
      </c>
      <c r="J14" s="765">
        <v>0</v>
      </c>
      <c r="K14" s="765">
        <v>0</v>
      </c>
      <c r="L14" s="765">
        <v>0</v>
      </c>
      <c r="M14" s="765">
        <v>0.05</v>
      </c>
      <c r="N14" s="765">
        <v>0.8</v>
      </c>
      <c r="O14" s="765">
        <v>1</v>
      </c>
      <c r="P14" s="760">
        <v>1</v>
      </c>
      <c r="Q14" s="759">
        <v>1</v>
      </c>
      <c r="R14" s="759">
        <v>1</v>
      </c>
      <c r="S14" s="759">
        <v>1</v>
      </c>
      <c r="T14" s="789">
        <v>1</v>
      </c>
      <c r="U14" s="759">
        <v>1</v>
      </c>
      <c r="V14" s="759">
        <v>1</v>
      </c>
      <c r="W14" s="759">
        <v>1</v>
      </c>
      <c r="X14" s="791">
        <v>1</v>
      </c>
      <c r="Y14" s="791">
        <v>1</v>
      </c>
      <c r="Z14" s="796">
        <v>1</v>
      </c>
    </row>
    <row r="15" spans="1:26" s="770" customFormat="1" ht="40" customHeight="1" x14ac:dyDescent="0.25">
      <c r="A15" s="12" t="s">
        <v>97</v>
      </c>
      <c r="B15" s="769" t="s">
        <v>71</v>
      </c>
      <c r="C15" s="10" t="s">
        <v>98</v>
      </c>
      <c r="D15" s="11">
        <v>43465</v>
      </c>
      <c r="E15" s="24" t="s">
        <v>784</v>
      </c>
      <c r="F15" s="24">
        <v>43464</v>
      </c>
      <c r="G15" s="759">
        <v>0</v>
      </c>
      <c r="H15" s="759">
        <v>0</v>
      </c>
      <c r="I15" s="759">
        <v>0</v>
      </c>
      <c r="J15" s="759">
        <v>0</v>
      </c>
      <c r="K15" s="759">
        <v>0.1</v>
      </c>
      <c r="L15" s="759">
        <v>0.2</v>
      </c>
      <c r="M15" s="759">
        <v>0.3</v>
      </c>
      <c r="N15" s="759">
        <v>0.8</v>
      </c>
      <c r="O15" s="759">
        <v>1</v>
      </c>
      <c r="P15" s="760">
        <v>1</v>
      </c>
      <c r="Q15" s="759">
        <v>1</v>
      </c>
      <c r="R15" s="759">
        <v>1</v>
      </c>
      <c r="S15" s="759">
        <v>1</v>
      </c>
      <c r="T15" s="787">
        <v>1</v>
      </c>
      <c r="U15" s="759">
        <v>1</v>
      </c>
      <c r="V15" s="759">
        <v>1</v>
      </c>
      <c r="W15" s="759">
        <v>1</v>
      </c>
      <c r="X15" s="791">
        <v>1</v>
      </c>
      <c r="Y15" s="791">
        <v>1</v>
      </c>
      <c r="Z15" s="796">
        <v>1</v>
      </c>
    </row>
    <row r="16" spans="1:26" s="770" customFormat="1" ht="40" customHeight="1" x14ac:dyDescent="0.25">
      <c r="A16" s="12" t="s">
        <v>79</v>
      </c>
      <c r="B16" s="761" t="s">
        <v>68</v>
      </c>
      <c r="C16" s="10" t="s">
        <v>80</v>
      </c>
      <c r="D16" s="11">
        <v>43677</v>
      </c>
      <c r="E16" s="24">
        <v>43951</v>
      </c>
      <c r="F16" s="11">
        <v>44392</v>
      </c>
      <c r="G16" s="759">
        <v>0</v>
      </c>
      <c r="H16" s="759">
        <v>0</v>
      </c>
      <c r="I16" s="759">
        <v>0</v>
      </c>
      <c r="J16" s="759">
        <v>0</v>
      </c>
      <c r="K16" s="759">
        <v>0</v>
      </c>
      <c r="L16" s="759">
        <v>0.05</v>
      </c>
      <c r="M16" s="759">
        <v>0.1</v>
      </c>
      <c r="N16" s="759">
        <v>0.2</v>
      </c>
      <c r="O16" s="759">
        <v>0.3</v>
      </c>
      <c r="P16" s="760">
        <v>0.35</v>
      </c>
      <c r="Q16" s="759">
        <v>0.4</v>
      </c>
      <c r="R16" s="759">
        <v>0.45</v>
      </c>
      <c r="S16" s="759">
        <v>0.5</v>
      </c>
      <c r="T16" s="787">
        <v>0.75</v>
      </c>
      <c r="U16" s="759">
        <v>0.78</v>
      </c>
      <c r="V16" s="759">
        <v>0.85</v>
      </c>
      <c r="W16" s="759">
        <v>0.9</v>
      </c>
      <c r="X16" s="791">
        <v>0.95</v>
      </c>
      <c r="Y16" s="791">
        <v>0.9</v>
      </c>
      <c r="Z16" s="796">
        <v>1</v>
      </c>
    </row>
    <row r="17" spans="1:26" s="770" customFormat="1" ht="40" customHeight="1" x14ac:dyDescent="0.25">
      <c r="A17" s="12" t="s">
        <v>788</v>
      </c>
      <c r="B17" s="761" t="s">
        <v>68</v>
      </c>
      <c r="C17" s="10" t="s">
        <v>80</v>
      </c>
      <c r="D17" s="11">
        <v>43861</v>
      </c>
      <c r="E17" s="24">
        <v>44104</v>
      </c>
      <c r="F17" s="11">
        <v>44392</v>
      </c>
      <c r="G17" s="759">
        <v>0</v>
      </c>
      <c r="H17" s="759">
        <v>0</v>
      </c>
      <c r="I17" s="759">
        <v>0</v>
      </c>
      <c r="J17" s="759">
        <v>0</v>
      </c>
      <c r="K17" s="759">
        <v>0</v>
      </c>
      <c r="L17" s="759">
        <v>0</v>
      </c>
      <c r="M17" s="759">
        <v>0.01</v>
      </c>
      <c r="N17" s="759">
        <v>0.02</v>
      </c>
      <c r="O17" s="759">
        <v>0.05</v>
      </c>
      <c r="P17" s="760">
        <v>7.0000000000000007E-2</v>
      </c>
      <c r="Q17" s="759">
        <v>0.08</v>
      </c>
      <c r="R17" s="759">
        <v>0.09</v>
      </c>
      <c r="S17" s="759">
        <v>0.1</v>
      </c>
      <c r="T17" s="787">
        <v>0.2</v>
      </c>
      <c r="U17" s="759">
        <v>0.5</v>
      </c>
      <c r="V17" s="759">
        <v>0.8</v>
      </c>
      <c r="W17" s="759">
        <v>0.85</v>
      </c>
      <c r="X17" s="791">
        <v>0.9</v>
      </c>
      <c r="Y17" s="791">
        <v>0.9</v>
      </c>
      <c r="Z17" s="796">
        <v>1</v>
      </c>
    </row>
    <row r="18" spans="1:26" s="770" customFormat="1" ht="40" customHeight="1" x14ac:dyDescent="0.25">
      <c r="A18" s="13" t="s">
        <v>81</v>
      </c>
      <c r="B18" s="768" t="s">
        <v>68</v>
      </c>
      <c r="C18" s="14" t="s">
        <v>80</v>
      </c>
      <c r="D18" s="15">
        <v>43861</v>
      </c>
      <c r="E18" s="24">
        <v>44165</v>
      </c>
      <c r="F18" s="15">
        <v>44469</v>
      </c>
      <c r="G18" s="764">
        <v>0</v>
      </c>
      <c r="H18" s="764">
        <v>0</v>
      </c>
      <c r="I18" s="764">
        <v>0</v>
      </c>
      <c r="J18" s="764">
        <v>0</v>
      </c>
      <c r="K18" s="764">
        <v>0</v>
      </c>
      <c r="L18" s="764">
        <v>0</v>
      </c>
      <c r="M18" s="764">
        <v>0</v>
      </c>
      <c r="N18" s="764">
        <v>0</v>
      </c>
      <c r="O18" s="764">
        <v>0</v>
      </c>
      <c r="P18" s="763">
        <v>0</v>
      </c>
      <c r="Q18" s="764">
        <v>0</v>
      </c>
      <c r="R18" s="764">
        <v>0</v>
      </c>
      <c r="S18" s="764">
        <v>0</v>
      </c>
      <c r="T18" s="788">
        <v>0</v>
      </c>
      <c r="U18" s="759">
        <v>0.5</v>
      </c>
      <c r="V18" s="759">
        <v>0.8</v>
      </c>
      <c r="W18" s="759">
        <v>0.85</v>
      </c>
      <c r="X18" s="791">
        <v>0.9</v>
      </c>
      <c r="Y18" s="791">
        <v>0.9</v>
      </c>
      <c r="Z18" s="796">
        <v>1</v>
      </c>
    </row>
    <row r="19" spans="1:26" s="770" customFormat="1" ht="40" customHeight="1" x14ac:dyDescent="0.25">
      <c r="A19" s="12" t="s">
        <v>91</v>
      </c>
      <c r="B19" s="758" t="s">
        <v>70</v>
      </c>
      <c r="C19" s="10" t="s">
        <v>92</v>
      </c>
      <c r="D19" s="11">
        <v>43373</v>
      </c>
      <c r="E19" s="24" t="s">
        <v>784</v>
      </c>
      <c r="F19" s="24">
        <v>43464</v>
      </c>
      <c r="G19" s="759">
        <v>0</v>
      </c>
      <c r="H19" s="759">
        <v>0</v>
      </c>
      <c r="I19" s="759">
        <v>0</v>
      </c>
      <c r="J19" s="759">
        <v>0</v>
      </c>
      <c r="K19" s="759">
        <v>0.1</v>
      </c>
      <c r="L19" s="759">
        <v>0.2</v>
      </c>
      <c r="M19" s="759">
        <v>0.5</v>
      </c>
      <c r="N19" s="759">
        <v>0.8</v>
      </c>
      <c r="O19" s="759">
        <v>1</v>
      </c>
      <c r="P19" s="760">
        <v>1</v>
      </c>
      <c r="Q19" s="759">
        <v>1</v>
      </c>
      <c r="R19" s="759">
        <v>1</v>
      </c>
      <c r="S19" s="759">
        <v>1</v>
      </c>
      <c r="T19" s="787">
        <v>1</v>
      </c>
      <c r="U19" s="759">
        <v>1</v>
      </c>
      <c r="V19" s="759">
        <v>1</v>
      </c>
      <c r="W19" s="759">
        <v>1</v>
      </c>
      <c r="X19" s="791">
        <v>1</v>
      </c>
      <c r="Y19" s="791">
        <v>1</v>
      </c>
      <c r="Z19" s="796">
        <v>1</v>
      </c>
    </row>
    <row r="20" spans="1:26" s="770" customFormat="1" ht="40" customHeight="1" x14ac:dyDescent="0.25">
      <c r="A20" s="12" t="s">
        <v>93</v>
      </c>
      <c r="B20" s="758" t="s">
        <v>70</v>
      </c>
      <c r="C20" s="10" t="s">
        <v>92</v>
      </c>
      <c r="D20" s="11">
        <v>43861</v>
      </c>
      <c r="E20" s="24">
        <v>44104</v>
      </c>
      <c r="F20" s="11">
        <v>44469</v>
      </c>
      <c r="G20" s="759">
        <v>0</v>
      </c>
      <c r="H20" s="759">
        <v>0</v>
      </c>
      <c r="I20" s="759">
        <v>0</v>
      </c>
      <c r="J20" s="759">
        <v>0</v>
      </c>
      <c r="K20" s="759">
        <v>0</v>
      </c>
      <c r="L20" s="759">
        <v>0</v>
      </c>
      <c r="M20" s="759">
        <v>0</v>
      </c>
      <c r="N20" s="759">
        <v>0</v>
      </c>
      <c r="O20" s="759">
        <v>0</v>
      </c>
      <c r="P20" s="760">
        <v>0</v>
      </c>
      <c r="Q20" s="759">
        <v>0</v>
      </c>
      <c r="R20" s="759">
        <v>0</v>
      </c>
      <c r="S20" s="759">
        <v>0</v>
      </c>
      <c r="T20" s="787">
        <v>0</v>
      </c>
      <c r="U20" s="759">
        <v>0.5</v>
      </c>
      <c r="V20" s="759">
        <v>0.6</v>
      </c>
      <c r="W20" s="759">
        <v>0.7</v>
      </c>
      <c r="X20" s="791">
        <v>0.8</v>
      </c>
      <c r="Y20" s="791">
        <v>0.9</v>
      </c>
      <c r="Z20" s="796">
        <v>1</v>
      </c>
    </row>
    <row r="21" spans="1:26" s="771" customFormat="1" ht="40" customHeight="1" x14ac:dyDescent="0.25">
      <c r="A21" s="12" t="s">
        <v>792</v>
      </c>
      <c r="B21" s="761" t="s">
        <v>40</v>
      </c>
      <c r="C21" s="10" t="s">
        <v>99</v>
      </c>
      <c r="D21" s="11">
        <v>43189</v>
      </c>
      <c r="E21" s="24" t="s">
        <v>784</v>
      </c>
      <c r="F21" s="11">
        <v>43039</v>
      </c>
      <c r="G21" s="759">
        <v>0.25</v>
      </c>
      <c r="H21" s="759">
        <v>0.5</v>
      </c>
      <c r="I21" s="759">
        <v>0.75</v>
      </c>
      <c r="J21" s="759">
        <v>1</v>
      </c>
      <c r="K21" s="759">
        <v>1</v>
      </c>
      <c r="L21" s="759">
        <v>1</v>
      </c>
      <c r="M21" s="759">
        <v>1</v>
      </c>
      <c r="N21" s="759">
        <v>1</v>
      </c>
      <c r="O21" s="759">
        <v>1</v>
      </c>
      <c r="P21" s="760">
        <v>1</v>
      </c>
      <c r="Q21" s="759">
        <v>1</v>
      </c>
      <c r="R21" s="759">
        <v>1</v>
      </c>
      <c r="S21" s="759">
        <v>1</v>
      </c>
      <c r="T21" s="787">
        <v>1</v>
      </c>
      <c r="U21" s="759">
        <v>1</v>
      </c>
      <c r="V21" s="759">
        <v>1</v>
      </c>
      <c r="W21" s="759">
        <v>1</v>
      </c>
      <c r="X21" s="791">
        <v>1</v>
      </c>
      <c r="Y21" s="791">
        <v>1</v>
      </c>
      <c r="Z21" s="796">
        <v>1</v>
      </c>
    </row>
    <row r="22" spans="1:26" s="770" customFormat="1" ht="40" customHeight="1" x14ac:dyDescent="0.25">
      <c r="A22" s="12" t="s">
        <v>793</v>
      </c>
      <c r="B22" s="761" t="s">
        <v>40</v>
      </c>
      <c r="C22" s="10" t="s">
        <v>99</v>
      </c>
      <c r="D22" s="11">
        <v>43496</v>
      </c>
      <c r="E22" s="24" t="s">
        <v>784</v>
      </c>
      <c r="F22" s="11">
        <v>43496</v>
      </c>
      <c r="G22" s="759">
        <v>0.12</v>
      </c>
      <c r="H22" s="759">
        <v>0.26</v>
      </c>
      <c r="I22" s="759">
        <v>0.4</v>
      </c>
      <c r="J22" s="759">
        <v>0.6</v>
      </c>
      <c r="K22" s="759">
        <v>0.6</v>
      </c>
      <c r="L22" s="759">
        <v>0.6</v>
      </c>
      <c r="M22" s="759">
        <v>0.63</v>
      </c>
      <c r="N22" s="759">
        <v>0.8</v>
      </c>
      <c r="O22" s="759">
        <v>1</v>
      </c>
      <c r="P22" s="760">
        <v>1</v>
      </c>
      <c r="Q22" s="759">
        <v>1</v>
      </c>
      <c r="R22" s="759">
        <v>1</v>
      </c>
      <c r="S22" s="759">
        <v>1</v>
      </c>
      <c r="T22" s="787">
        <v>1</v>
      </c>
      <c r="U22" s="759">
        <v>1</v>
      </c>
      <c r="V22" s="759">
        <v>1</v>
      </c>
      <c r="W22" s="759">
        <v>1</v>
      </c>
      <c r="X22" s="791">
        <v>1</v>
      </c>
      <c r="Y22" s="791">
        <v>1</v>
      </c>
      <c r="Z22" s="796">
        <v>1</v>
      </c>
    </row>
    <row r="23" spans="1:26" s="770" customFormat="1" ht="40" customHeight="1" x14ac:dyDescent="0.25">
      <c r="A23" s="12" t="s">
        <v>800</v>
      </c>
      <c r="B23" s="761" t="s">
        <v>40</v>
      </c>
      <c r="C23" s="10" t="s">
        <v>99</v>
      </c>
      <c r="D23" s="24" t="s">
        <v>784</v>
      </c>
      <c r="E23" s="24">
        <v>43982</v>
      </c>
      <c r="F23" s="24">
        <v>43982</v>
      </c>
      <c r="G23" s="759">
        <v>0.1</v>
      </c>
      <c r="H23" s="759">
        <v>0.2</v>
      </c>
      <c r="I23" s="759">
        <v>0.3</v>
      </c>
      <c r="J23" s="759">
        <v>0.35</v>
      </c>
      <c r="K23" s="759">
        <v>0.4</v>
      </c>
      <c r="L23" s="759">
        <v>0.45</v>
      </c>
      <c r="M23" s="759">
        <v>0.5</v>
      </c>
      <c r="N23" s="759">
        <v>0.55000000000000004</v>
      </c>
      <c r="O23" s="759">
        <v>0.6</v>
      </c>
      <c r="P23" s="760">
        <v>0.65</v>
      </c>
      <c r="Q23" s="759">
        <v>0.7</v>
      </c>
      <c r="R23" s="759">
        <v>0.75</v>
      </c>
      <c r="S23" s="759">
        <v>0.85</v>
      </c>
      <c r="T23" s="787">
        <v>0.95</v>
      </c>
      <c r="U23" s="759">
        <v>1</v>
      </c>
      <c r="V23" s="759">
        <v>1</v>
      </c>
      <c r="W23" s="759">
        <v>1</v>
      </c>
      <c r="X23" s="791">
        <v>1</v>
      </c>
      <c r="Y23" s="791">
        <v>1</v>
      </c>
      <c r="Z23" s="796">
        <v>1</v>
      </c>
    </row>
    <row r="24" spans="1:26" s="770" customFormat="1" ht="40" customHeight="1" x14ac:dyDescent="0.25">
      <c r="A24" s="12" t="s">
        <v>801</v>
      </c>
      <c r="B24" s="761" t="s">
        <v>40</v>
      </c>
      <c r="C24" s="10" t="s">
        <v>99</v>
      </c>
      <c r="D24" s="11">
        <v>43921</v>
      </c>
      <c r="E24" s="24">
        <v>44286</v>
      </c>
      <c r="F24" s="11">
        <v>44469</v>
      </c>
      <c r="G24" s="759">
        <v>0.06</v>
      </c>
      <c r="H24" s="759">
        <v>0.13</v>
      </c>
      <c r="I24" s="759">
        <v>0.18</v>
      </c>
      <c r="J24" s="759">
        <v>0.24</v>
      </c>
      <c r="K24" s="759">
        <v>0.3</v>
      </c>
      <c r="L24" s="759">
        <v>0.36</v>
      </c>
      <c r="M24" s="759">
        <v>0.4</v>
      </c>
      <c r="N24" s="759">
        <v>0.5</v>
      </c>
      <c r="O24" s="759">
        <v>0.55000000000000004</v>
      </c>
      <c r="P24" s="760">
        <v>0.57999999999999996</v>
      </c>
      <c r="Q24" s="759">
        <v>0.62</v>
      </c>
      <c r="R24" s="759">
        <v>0.65</v>
      </c>
      <c r="S24" s="759">
        <v>0.7</v>
      </c>
      <c r="T24" s="787">
        <v>0.75</v>
      </c>
      <c r="U24" s="759">
        <v>0.76</v>
      </c>
      <c r="V24" s="759">
        <v>0.8</v>
      </c>
      <c r="W24" s="759">
        <v>0.85</v>
      </c>
      <c r="X24" s="791">
        <v>0.9</v>
      </c>
      <c r="Y24" s="791">
        <v>0.95</v>
      </c>
      <c r="Z24" s="796">
        <v>1</v>
      </c>
    </row>
    <row r="25" spans="1:26" s="770" customFormat="1" ht="40" customHeight="1" x14ac:dyDescent="0.25">
      <c r="A25" s="12" t="s">
        <v>785</v>
      </c>
      <c r="B25" s="761" t="s">
        <v>40</v>
      </c>
      <c r="C25" s="10" t="s">
        <v>90</v>
      </c>
      <c r="D25" s="11">
        <v>43921</v>
      </c>
      <c r="E25" s="24">
        <v>44286</v>
      </c>
      <c r="F25" s="11">
        <v>44469</v>
      </c>
      <c r="G25" s="759">
        <v>0</v>
      </c>
      <c r="H25" s="759">
        <v>0</v>
      </c>
      <c r="I25" s="759">
        <v>0</v>
      </c>
      <c r="J25" s="759">
        <v>0</v>
      </c>
      <c r="K25" s="759">
        <v>0</v>
      </c>
      <c r="L25" s="759">
        <v>0</v>
      </c>
      <c r="M25" s="759">
        <v>0</v>
      </c>
      <c r="N25" s="759">
        <v>0</v>
      </c>
      <c r="O25" s="759">
        <v>0</v>
      </c>
      <c r="P25" s="760">
        <v>0</v>
      </c>
      <c r="Q25" s="759">
        <v>0.1</v>
      </c>
      <c r="R25" s="759">
        <v>0.2</v>
      </c>
      <c r="S25" s="759">
        <v>0.3</v>
      </c>
      <c r="T25" s="787">
        <v>0.45</v>
      </c>
      <c r="U25" s="759">
        <v>0.5</v>
      </c>
      <c r="V25" s="759">
        <v>0.55000000000000004</v>
      </c>
      <c r="W25" s="759">
        <v>0.6</v>
      </c>
      <c r="X25" s="791">
        <v>0.7</v>
      </c>
      <c r="Y25" s="791">
        <v>0.9</v>
      </c>
      <c r="Z25" s="796">
        <v>1</v>
      </c>
    </row>
    <row r="26" spans="1:26" s="770" customFormat="1" ht="40" customHeight="1" x14ac:dyDescent="0.25">
      <c r="A26" s="12" t="s">
        <v>106</v>
      </c>
      <c r="B26" s="769" t="s">
        <v>40</v>
      </c>
      <c r="C26" s="10" t="s">
        <v>105</v>
      </c>
      <c r="D26" s="11">
        <v>42674</v>
      </c>
      <c r="E26" s="24" t="s">
        <v>784</v>
      </c>
      <c r="F26" s="11">
        <v>42821</v>
      </c>
      <c r="G26" s="759">
        <v>0.5</v>
      </c>
      <c r="H26" s="759">
        <v>1</v>
      </c>
      <c r="I26" s="759">
        <v>1</v>
      </c>
      <c r="J26" s="759">
        <v>1</v>
      </c>
      <c r="K26" s="759">
        <v>1</v>
      </c>
      <c r="L26" s="759">
        <v>1</v>
      </c>
      <c r="M26" s="759">
        <v>1</v>
      </c>
      <c r="N26" s="759">
        <v>1</v>
      </c>
      <c r="O26" s="759">
        <v>1</v>
      </c>
      <c r="P26" s="760">
        <v>1</v>
      </c>
      <c r="Q26" s="759">
        <v>1</v>
      </c>
      <c r="R26" s="759">
        <v>1</v>
      </c>
      <c r="S26" s="759">
        <v>1</v>
      </c>
      <c r="T26" s="787">
        <v>1</v>
      </c>
      <c r="U26" s="759">
        <v>1</v>
      </c>
      <c r="V26" s="759">
        <v>1</v>
      </c>
      <c r="W26" s="759">
        <v>1</v>
      </c>
      <c r="X26" s="791">
        <v>1</v>
      </c>
      <c r="Y26" s="791">
        <v>1</v>
      </c>
      <c r="Z26" s="796">
        <v>1</v>
      </c>
    </row>
    <row r="27" spans="1:26" ht="40" customHeight="1" x14ac:dyDescent="0.25">
      <c r="A27" s="12" t="s">
        <v>108</v>
      </c>
      <c r="B27" s="761" t="s">
        <v>68</v>
      </c>
      <c r="C27" s="10" t="s">
        <v>105</v>
      </c>
      <c r="D27" s="11">
        <v>43008</v>
      </c>
      <c r="E27" s="24" t="s">
        <v>784</v>
      </c>
      <c r="F27" s="11">
        <v>43008</v>
      </c>
      <c r="G27" s="759">
        <v>0</v>
      </c>
      <c r="H27" s="759">
        <v>0</v>
      </c>
      <c r="I27" s="759">
        <v>0</v>
      </c>
      <c r="J27" s="759">
        <v>1</v>
      </c>
      <c r="K27" s="759">
        <v>1</v>
      </c>
      <c r="L27" s="759">
        <v>1</v>
      </c>
      <c r="M27" s="759">
        <v>1</v>
      </c>
      <c r="N27" s="759">
        <v>1</v>
      </c>
      <c r="O27" s="759">
        <v>1</v>
      </c>
      <c r="P27" s="760">
        <v>1</v>
      </c>
      <c r="Q27" s="759">
        <v>1</v>
      </c>
      <c r="R27" s="759">
        <v>1</v>
      </c>
      <c r="S27" s="759">
        <v>1</v>
      </c>
      <c r="T27" s="787">
        <v>1</v>
      </c>
      <c r="U27" s="759">
        <v>1</v>
      </c>
      <c r="V27" s="759">
        <v>1</v>
      </c>
      <c r="W27" s="759">
        <v>1</v>
      </c>
      <c r="X27" s="791">
        <v>1</v>
      </c>
      <c r="Y27" s="791">
        <v>1</v>
      </c>
      <c r="Z27" s="796">
        <v>1</v>
      </c>
    </row>
    <row r="28" spans="1:26" ht="40" customHeight="1" x14ac:dyDescent="0.25">
      <c r="A28" s="12" t="s">
        <v>176</v>
      </c>
      <c r="B28" s="769" t="s">
        <v>68</v>
      </c>
      <c r="C28" s="10" t="s">
        <v>105</v>
      </c>
      <c r="D28" s="11">
        <v>43465</v>
      </c>
      <c r="E28" s="24">
        <v>44196</v>
      </c>
      <c r="F28" s="11">
        <v>44469</v>
      </c>
      <c r="G28" s="759">
        <v>0</v>
      </c>
      <c r="H28" s="759">
        <v>0</v>
      </c>
      <c r="I28" s="759">
        <v>0</v>
      </c>
      <c r="J28" s="759">
        <v>0</v>
      </c>
      <c r="K28" s="260">
        <v>0</v>
      </c>
      <c r="L28" s="260">
        <v>0</v>
      </c>
      <c r="M28" s="759">
        <v>0</v>
      </c>
      <c r="N28" s="759">
        <v>0</v>
      </c>
      <c r="O28" s="759">
        <v>0</v>
      </c>
      <c r="P28" s="760">
        <v>0</v>
      </c>
      <c r="Q28" s="759">
        <v>0</v>
      </c>
      <c r="R28" s="759">
        <v>0</v>
      </c>
      <c r="S28" s="759">
        <v>0</v>
      </c>
      <c r="T28" s="787">
        <v>0</v>
      </c>
      <c r="U28" s="759">
        <v>0.5</v>
      </c>
      <c r="V28" s="759">
        <v>0.6</v>
      </c>
      <c r="W28" s="759">
        <v>0.7</v>
      </c>
      <c r="X28" s="791">
        <v>0.9</v>
      </c>
      <c r="Y28" s="791">
        <v>0.9</v>
      </c>
      <c r="Z28" s="796">
        <v>1</v>
      </c>
    </row>
    <row r="29" spans="1:26" ht="40" customHeight="1" x14ac:dyDescent="0.25">
      <c r="A29" s="12" t="s">
        <v>107</v>
      </c>
      <c r="B29" s="769" t="s">
        <v>40</v>
      </c>
      <c r="C29" s="10" t="s">
        <v>105</v>
      </c>
      <c r="D29" s="11">
        <v>43861</v>
      </c>
      <c r="E29" s="24">
        <v>44227</v>
      </c>
      <c r="F29" s="11">
        <v>44469</v>
      </c>
      <c r="G29" s="759">
        <v>0</v>
      </c>
      <c r="H29" s="759">
        <v>0</v>
      </c>
      <c r="I29" s="759">
        <v>0</v>
      </c>
      <c r="J29" s="759">
        <v>0</v>
      </c>
      <c r="K29" s="759">
        <v>0</v>
      </c>
      <c r="L29" s="759">
        <v>0</v>
      </c>
      <c r="M29" s="759">
        <v>0</v>
      </c>
      <c r="N29" s="759">
        <v>0</v>
      </c>
      <c r="O29" s="759">
        <v>0</v>
      </c>
      <c r="P29" s="760">
        <v>0</v>
      </c>
      <c r="Q29" s="759">
        <v>0</v>
      </c>
      <c r="R29" s="759">
        <v>0</v>
      </c>
      <c r="S29" s="759">
        <v>0</v>
      </c>
      <c r="T29" s="787">
        <v>0</v>
      </c>
      <c r="U29" s="759">
        <v>0</v>
      </c>
      <c r="V29" s="759">
        <v>0.3</v>
      </c>
      <c r="W29" s="759">
        <v>0.6</v>
      </c>
      <c r="X29" s="791">
        <v>0.7</v>
      </c>
      <c r="Y29" s="791">
        <v>0.9</v>
      </c>
      <c r="Z29" s="796">
        <v>1</v>
      </c>
    </row>
    <row r="30" spans="1:26" ht="40" customHeight="1" x14ac:dyDescent="0.25">
      <c r="A30" s="12" t="s">
        <v>88</v>
      </c>
      <c r="B30" s="761" t="s">
        <v>40</v>
      </c>
      <c r="C30" s="10" t="s">
        <v>83</v>
      </c>
      <c r="D30" s="11">
        <v>42704</v>
      </c>
      <c r="E30" s="11" t="s">
        <v>783</v>
      </c>
      <c r="F30" s="11">
        <v>42704</v>
      </c>
      <c r="G30" s="759">
        <v>1</v>
      </c>
      <c r="H30" s="759">
        <v>1</v>
      </c>
      <c r="I30" s="759">
        <v>1</v>
      </c>
      <c r="J30" s="759">
        <v>1</v>
      </c>
      <c r="K30" s="759">
        <v>1</v>
      </c>
      <c r="L30" s="759">
        <v>1</v>
      </c>
      <c r="M30" s="759">
        <v>1</v>
      </c>
      <c r="N30" s="759">
        <v>1</v>
      </c>
      <c r="O30" s="759">
        <v>1</v>
      </c>
      <c r="P30" s="760">
        <v>1</v>
      </c>
      <c r="Q30" s="759">
        <v>1</v>
      </c>
      <c r="R30" s="759">
        <v>1</v>
      </c>
      <c r="S30" s="759">
        <v>1</v>
      </c>
      <c r="T30" s="787">
        <v>1</v>
      </c>
      <c r="U30" s="759">
        <v>1</v>
      </c>
      <c r="V30" s="759">
        <v>1</v>
      </c>
      <c r="W30" s="759">
        <v>1</v>
      </c>
      <c r="X30" s="791">
        <v>1</v>
      </c>
      <c r="Y30" s="791">
        <v>1</v>
      </c>
      <c r="Z30" s="796">
        <v>1</v>
      </c>
    </row>
    <row r="31" spans="1:26" ht="40" customHeight="1" x14ac:dyDescent="0.25">
      <c r="A31" s="12" t="s">
        <v>89</v>
      </c>
      <c r="B31" s="761" t="s">
        <v>40</v>
      </c>
      <c r="C31" s="10" t="s">
        <v>83</v>
      </c>
      <c r="D31" s="11">
        <v>42704</v>
      </c>
      <c r="E31" s="11" t="s">
        <v>783</v>
      </c>
      <c r="F31" s="11">
        <v>42821</v>
      </c>
      <c r="G31" s="759">
        <v>0</v>
      </c>
      <c r="H31" s="759">
        <v>1</v>
      </c>
      <c r="I31" s="759">
        <v>1</v>
      </c>
      <c r="J31" s="759">
        <v>1</v>
      </c>
      <c r="K31" s="759">
        <v>1</v>
      </c>
      <c r="L31" s="759">
        <v>1</v>
      </c>
      <c r="M31" s="759">
        <v>1</v>
      </c>
      <c r="N31" s="759">
        <v>1</v>
      </c>
      <c r="O31" s="759">
        <v>1</v>
      </c>
      <c r="P31" s="760">
        <v>1</v>
      </c>
      <c r="Q31" s="759">
        <v>1</v>
      </c>
      <c r="R31" s="759">
        <v>1</v>
      </c>
      <c r="S31" s="759">
        <v>1</v>
      </c>
      <c r="T31" s="787">
        <v>1</v>
      </c>
      <c r="U31" s="759">
        <v>1</v>
      </c>
      <c r="V31" s="759">
        <v>1</v>
      </c>
      <c r="W31" s="759">
        <v>1</v>
      </c>
      <c r="X31" s="791">
        <v>1</v>
      </c>
      <c r="Y31" s="791">
        <v>1</v>
      </c>
      <c r="Z31" s="796">
        <v>1</v>
      </c>
    </row>
    <row r="32" spans="1:26" ht="40" customHeight="1" x14ac:dyDescent="0.25">
      <c r="A32" s="12" t="s">
        <v>86</v>
      </c>
      <c r="B32" s="761" t="s">
        <v>40</v>
      </c>
      <c r="C32" s="10" t="s">
        <v>83</v>
      </c>
      <c r="D32" s="11">
        <v>42794</v>
      </c>
      <c r="E32" s="11" t="s">
        <v>783</v>
      </c>
      <c r="F32" s="11">
        <v>42821</v>
      </c>
      <c r="G32" s="759">
        <v>0.2</v>
      </c>
      <c r="H32" s="759">
        <v>1</v>
      </c>
      <c r="I32" s="759">
        <v>1</v>
      </c>
      <c r="J32" s="759">
        <v>1</v>
      </c>
      <c r="K32" s="759">
        <v>1</v>
      </c>
      <c r="L32" s="759">
        <v>1</v>
      </c>
      <c r="M32" s="759">
        <v>1</v>
      </c>
      <c r="N32" s="759">
        <v>1</v>
      </c>
      <c r="O32" s="759">
        <v>1</v>
      </c>
      <c r="P32" s="760">
        <v>1</v>
      </c>
      <c r="Q32" s="759">
        <v>1</v>
      </c>
      <c r="R32" s="759">
        <v>1</v>
      </c>
      <c r="S32" s="759">
        <v>1</v>
      </c>
      <c r="T32" s="787">
        <v>1</v>
      </c>
      <c r="U32" s="759">
        <v>1</v>
      </c>
      <c r="V32" s="759">
        <v>1</v>
      </c>
      <c r="W32" s="759">
        <v>1</v>
      </c>
      <c r="X32" s="791">
        <v>1</v>
      </c>
      <c r="Y32" s="791">
        <v>1</v>
      </c>
      <c r="Z32" s="796">
        <v>1</v>
      </c>
    </row>
    <row r="33" spans="1:26" ht="40" customHeight="1" x14ac:dyDescent="0.25">
      <c r="A33" s="12" t="s">
        <v>82</v>
      </c>
      <c r="B33" s="761" t="s">
        <v>40</v>
      </c>
      <c r="C33" s="10" t="s">
        <v>83</v>
      </c>
      <c r="D33" s="11">
        <v>43885</v>
      </c>
      <c r="E33" s="262"/>
      <c r="F33" s="11">
        <v>43676</v>
      </c>
      <c r="G33" s="759">
        <v>0</v>
      </c>
      <c r="H33" s="759">
        <v>0</v>
      </c>
      <c r="I33" s="759">
        <v>0</v>
      </c>
      <c r="J33" s="759">
        <v>0</v>
      </c>
      <c r="K33" s="759">
        <v>0</v>
      </c>
      <c r="L33" s="759">
        <v>0</v>
      </c>
      <c r="M33" s="759">
        <v>0</v>
      </c>
      <c r="N33" s="759">
        <v>0</v>
      </c>
      <c r="O33" s="759">
        <v>0</v>
      </c>
      <c r="P33" s="760">
        <v>0</v>
      </c>
      <c r="Q33" s="759">
        <v>0</v>
      </c>
      <c r="R33" s="759">
        <v>1</v>
      </c>
      <c r="S33" s="759">
        <v>1</v>
      </c>
      <c r="T33" s="787">
        <v>1</v>
      </c>
      <c r="U33" s="759">
        <v>1</v>
      </c>
      <c r="V33" s="759">
        <v>1</v>
      </c>
      <c r="W33" s="759">
        <v>1</v>
      </c>
      <c r="X33" s="791">
        <v>1</v>
      </c>
      <c r="Y33" s="791">
        <v>1</v>
      </c>
      <c r="Z33" s="796">
        <v>1</v>
      </c>
    </row>
    <row r="34" spans="1:26" ht="40" customHeight="1" x14ac:dyDescent="0.25">
      <c r="A34" s="12" t="s">
        <v>87</v>
      </c>
      <c r="B34" s="761" t="s">
        <v>40</v>
      </c>
      <c r="C34" s="10" t="s">
        <v>83</v>
      </c>
      <c r="D34" s="11">
        <v>43885</v>
      </c>
      <c r="E34" s="24">
        <v>44196</v>
      </c>
      <c r="F34" s="11">
        <v>44439</v>
      </c>
      <c r="G34" s="759">
        <v>0</v>
      </c>
      <c r="H34" s="759">
        <v>0</v>
      </c>
      <c r="I34" s="759">
        <v>0</v>
      </c>
      <c r="J34" s="759">
        <v>0</v>
      </c>
      <c r="K34" s="759">
        <v>0</v>
      </c>
      <c r="L34" s="759">
        <v>0</v>
      </c>
      <c r="M34" s="759">
        <v>0</v>
      </c>
      <c r="N34" s="759">
        <v>0</v>
      </c>
      <c r="O34" s="759">
        <v>0</v>
      </c>
      <c r="P34" s="760">
        <v>0</v>
      </c>
      <c r="Q34" s="760">
        <v>0</v>
      </c>
      <c r="R34" s="760">
        <v>0</v>
      </c>
      <c r="S34" s="759">
        <v>0</v>
      </c>
      <c r="T34" s="787">
        <v>0</v>
      </c>
      <c r="U34" s="759">
        <v>0</v>
      </c>
      <c r="V34" s="759">
        <v>0</v>
      </c>
      <c r="W34" s="759">
        <v>0.2</v>
      </c>
      <c r="X34" s="791">
        <v>0.3</v>
      </c>
      <c r="Y34" s="791">
        <v>0.9</v>
      </c>
      <c r="Z34" s="796">
        <v>1</v>
      </c>
    </row>
    <row r="35" spans="1:26" ht="40" customHeight="1" x14ac:dyDescent="0.25">
      <c r="A35" s="12" t="s">
        <v>786</v>
      </c>
      <c r="B35" s="761" t="s">
        <v>40</v>
      </c>
      <c r="C35" s="10" t="s">
        <v>83</v>
      </c>
      <c r="D35" s="11">
        <v>43885</v>
      </c>
      <c r="E35" s="24">
        <v>44286</v>
      </c>
      <c r="F35" s="797">
        <v>44469</v>
      </c>
      <c r="G35" s="759">
        <v>0</v>
      </c>
      <c r="H35" s="759">
        <v>0</v>
      </c>
      <c r="I35" s="759">
        <v>0</v>
      </c>
      <c r="J35" s="759">
        <v>0</v>
      </c>
      <c r="K35" s="759">
        <v>0</v>
      </c>
      <c r="L35" s="759">
        <v>0</v>
      </c>
      <c r="M35" s="759">
        <v>0</v>
      </c>
      <c r="N35" s="759">
        <v>0</v>
      </c>
      <c r="O35" s="759">
        <v>0</v>
      </c>
      <c r="P35" s="760">
        <v>0</v>
      </c>
      <c r="Q35" s="760">
        <v>0</v>
      </c>
      <c r="R35" s="760">
        <v>0</v>
      </c>
      <c r="S35" s="759">
        <v>0</v>
      </c>
      <c r="T35" s="787">
        <v>0</v>
      </c>
      <c r="U35" s="759">
        <v>0</v>
      </c>
      <c r="V35" s="759">
        <v>0</v>
      </c>
      <c r="W35" s="759">
        <v>0</v>
      </c>
      <c r="X35" s="791">
        <v>0</v>
      </c>
      <c r="Y35" s="791">
        <v>0.9</v>
      </c>
      <c r="Z35" s="796">
        <v>1</v>
      </c>
    </row>
    <row r="36" spans="1:26" ht="40" customHeight="1" x14ac:dyDescent="0.25">
      <c r="A36" s="12" t="s">
        <v>84</v>
      </c>
      <c r="B36" s="761" t="s">
        <v>40</v>
      </c>
      <c r="C36" s="10" t="s">
        <v>83</v>
      </c>
      <c r="D36" s="11">
        <v>43921</v>
      </c>
      <c r="E36" s="24">
        <v>44286</v>
      </c>
      <c r="F36" s="797">
        <v>44469</v>
      </c>
      <c r="G36" s="759">
        <v>0</v>
      </c>
      <c r="H36" s="759">
        <v>0</v>
      </c>
      <c r="I36" s="759">
        <v>0</v>
      </c>
      <c r="J36" s="759">
        <v>0</v>
      </c>
      <c r="K36" s="759">
        <v>0</v>
      </c>
      <c r="L36" s="759">
        <v>0</v>
      </c>
      <c r="M36" s="759">
        <v>0.1</v>
      </c>
      <c r="N36" s="759">
        <v>0.1</v>
      </c>
      <c r="O36" s="759">
        <v>0.2</v>
      </c>
      <c r="P36" s="760">
        <v>0.25</v>
      </c>
      <c r="Q36" s="759">
        <v>0.35</v>
      </c>
      <c r="R36" s="759">
        <v>0.5</v>
      </c>
      <c r="S36" s="759">
        <f>0.666666666666667*100%</f>
        <v>0.66666666666666696</v>
      </c>
      <c r="T36" s="787">
        <v>1</v>
      </c>
      <c r="U36" s="759">
        <v>1</v>
      </c>
      <c r="V36" s="759">
        <v>1</v>
      </c>
      <c r="W36" s="759">
        <v>1</v>
      </c>
      <c r="X36" s="791">
        <v>1</v>
      </c>
      <c r="Y36" s="791">
        <v>1</v>
      </c>
      <c r="Z36" s="796">
        <v>1</v>
      </c>
    </row>
    <row r="37" spans="1:26" ht="40" customHeight="1" x14ac:dyDescent="0.25">
      <c r="A37" s="12" t="s">
        <v>85</v>
      </c>
      <c r="B37" s="761" t="s">
        <v>40</v>
      </c>
      <c r="C37" s="10" t="s">
        <v>83</v>
      </c>
      <c r="D37" s="11">
        <v>43921</v>
      </c>
      <c r="E37" s="11" t="s">
        <v>783</v>
      </c>
      <c r="F37" s="11">
        <v>43281</v>
      </c>
      <c r="G37" s="759">
        <v>0.3</v>
      </c>
      <c r="H37" s="759">
        <v>0.35</v>
      </c>
      <c r="I37" s="759">
        <v>0.37</v>
      </c>
      <c r="J37" s="759">
        <v>0.4</v>
      </c>
      <c r="K37" s="759">
        <v>0.4</v>
      </c>
      <c r="L37" s="759">
        <v>0.4</v>
      </c>
      <c r="M37" s="759">
        <v>1</v>
      </c>
      <c r="N37" s="759">
        <v>1</v>
      </c>
      <c r="O37" s="759">
        <v>1</v>
      </c>
      <c r="P37" s="760">
        <v>1</v>
      </c>
      <c r="Q37" s="759">
        <v>1</v>
      </c>
      <c r="R37" s="759">
        <v>1</v>
      </c>
      <c r="S37" s="759">
        <v>1</v>
      </c>
      <c r="T37" s="787">
        <v>1</v>
      </c>
      <c r="U37" s="759">
        <v>1</v>
      </c>
      <c r="V37" s="759">
        <v>1</v>
      </c>
      <c r="W37" s="759">
        <v>1</v>
      </c>
      <c r="X37" s="791">
        <v>1</v>
      </c>
      <c r="Y37" s="791">
        <v>1</v>
      </c>
      <c r="Z37" s="796">
        <v>1</v>
      </c>
    </row>
    <row r="38" spans="1:26" ht="40" customHeight="1" x14ac:dyDescent="0.25">
      <c r="A38" s="12" t="s">
        <v>102</v>
      </c>
      <c r="B38" s="761" t="s">
        <v>40</v>
      </c>
      <c r="C38" s="10" t="s">
        <v>103</v>
      </c>
      <c r="D38" s="11">
        <v>42704</v>
      </c>
      <c r="E38" s="11" t="s">
        <v>783</v>
      </c>
      <c r="F38" s="11">
        <v>42704</v>
      </c>
      <c r="G38" s="759">
        <v>1</v>
      </c>
      <c r="H38" s="759">
        <v>1</v>
      </c>
      <c r="I38" s="759">
        <v>1</v>
      </c>
      <c r="J38" s="759">
        <v>1</v>
      </c>
      <c r="K38" s="759">
        <v>1</v>
      </c>
      <c r="L38" s="759">
        <v>1</v>
      </c>
      <c r="M38" s="759">
        <v>1</v>
      </c>
      <c r="N38" s="759">
        <v>1</v>
      </c>
      <c r="O38" s="759">
        <v>1</v>
      </c>
      <c r="P38" s="760">
        <v>1</v>
      </c>
      <c r="Q38" s="759">
        <v>1</v>
      </c>
      <c r="R38" s="759">
        <v>1</v>
      </c>
      <c r="S38" s="759">
        <v>1</v>
      </c>
      <c r="T38" s="787">
        <v>1</v>
      </c>
      <c r="U38" s="759">
        <v>1</v>
      </c>
      <c r="V38" s="759">
        <v>1</v>
      </c>
      <c r="W38" s="759">
        <v>1</v>
      </c>
      <c r="X38" s="791">
        <v>1</v>
      </c>
      <c r="Y38" s="791">
        <v>1</v>
      </c>
      <c r="Z38" s="796">
        <v>1</v>
      </c>
    </row>
    <row r="39" spans="1:26" ht="40" customHeight="1" x14ac:dyDescent="0.25">
      <c r="A39" s="13" t="s">
        <v>104</v>
      </c>
      <c r="B39" s="768" t="s">
        <v>40</v>
      </c>
      <c r="C39" s="14" t="s">
        <v>103</v>
      </c>
      <c r="D39" s="15">
        <v>43921</v>
      </c>
      <c r="E39" s="15" t="s">
        <v>802</v>
      </c>
      <c r="F39" s="15">
        <v>44561</v>
      </c>
      <c r="G39" s="759">
        <v>0</v>
      </c>
      <c r="H39" s="759">
        <v>0.13</v>
      </c>
      <c r="I39" s="759">
        <v>0.13</v>
      </c>
      <c r="J39" s="759">
        <v>0.24</v>
      </c>
      <c r="K39" s="759">
        <v>0.24</v>
      </c>
      <c r="L39" s="759">
        <v>0.37</v>
      </c>
      <c r="M39" s="759">
        <v>0.5</v>
      </c>
      <c r="N39" s="759">
        <v>0.63</v>
      </c>
      <c r="O39" s="759">
        <v>0.76</v>
      </c>
      <c r="P39" s="760">
        <v>0.76</v>
      </c>
      <c r="Q39" s="759">
        <v>0.8</v>
      </c>
      <c r="R39" s="759">
        <v>0.8</v>
      </c>
      <c r="S39" s="759">
        <v>0.82</v>
      </c>
      <c r="T39" s="787">
        <v>0.87</v>
      </c>
      <c r="U39" s="759">
        <v>0.88</v>
      </c>
      <c r="V39" s="759">
        <v>0.89</v>
      </c>
      <c r="W39" s="759">
        <v>0.9</v>
      </c>
      <c r="X39" s="791">
        <v>0.92</v>
      </c>
      <c r="Y39" s="791">
        <v>0.94</v>
      </c>
      <c r="Z39" s="796">
        <v>0.95</v>
      </c>
    </row>
    <row r="40" spans="1:26" ht="40" customHeight="1" x14ac:dyDescent="0.25">
      <c r="A40" s="12" t="s">
        <v>112</v>
      </c>
      <c r="B40" s="761" t="s">
        <v>40</v>
      </c>
      <c r="C40" s="10" t="s">
        <v>113</v>
      </c>
      <c r="D40" s="11">
        <v>42704</v>
      </c>
      <c r="E40" s="11" t="s">
        <v>783</v>
      </c>
      <c r="F40" s="11">
        <v>42704</v>
      </c>
      <c r="G40" s="759">
        <v>1</v>
      </c>
      <c r="H40" s="759">
        <v>1</v>
      </c>
      <c r="I40" s="759">
        <v>1</v>
      </c>
      <c r="J40" s="759">
        <v>1</v>
      </c>
      <c r="K40" s="759">
        <v>1</v>
      </c>
      <c r="L40" s="759">
        <v>1</v>
      </c>
      <c r="M40" s="759">
        <v>1</v>
      </c>
      <c r="N40" s="759">
        <v>1</v>
      </c>
      <c r="O40" s="759">
        <v>1</v>
      </c>
      <c r="P40" s="760">
        <v>1</v>
      </c>
      <c r="Q40" s="759">
        <v>1</v>
      </c>
      <c r="R40" s="759">
        <v>1</v>
      </c>
      <c r="S40" s="759">
        <v>1</v>
      </c>
      <c r="T40" s="787">
        <v>1</v>
      </c>
      <c r="U40" s="759">
        <v>1</v>
      </c>
      <c r="V40" s="759">
        <v>1</v>
      </c>
      <c r="W40" s="759">
        <v>1</v>
      </c>
      <c r="X40" s="791">
        <v>1</v>
      </c>
      <c r="Y40" s="791">
        <v>1</v>
      </c>
      <c r="Z40" s="796">
        <v>1</v>
      </c>
    </row>
    <row r="41" spans="1:26" ht="40" customHeight="1" x14ac:dyDescent="0.25">
      <c r="A41" s="12" t="s">
        <v>787</v>
      </c>
      <c r="B41" s="761" t="s">
        <v>40</v>
      </c>
      <c r="C41" s="10" t="s">
        <v>120</v>
      </c>
      <c r="D41" s="11">
        <v>43921</v>
      </c>
      <c r="E41" s="15">
        <v>44286</v>
      </c>
      <c r="F41" s="15">
        <v>44561</v>
      </c>
      <c r="G41" s="759">
        <v>0.1</v>
      </c>
      <c r="H41" s="759">
        <v>0.12</v>
      </c>
      <c r="I41" s="759">
        <v>0.14000000000000001</v>
      </c>
      <c r="J41" s="759">
        <v>0.15</v>
      </c>
      <c r="K41" s="759">
        <v>0.15</v>
      </c>
      <c r="L41" s="759">
        <v>0.15</v>
      </c>
      <c r="M41" s="759">
        <v>0.2</v>
      </c>
      <c r="N41" s="759">
        <v>0.3</v>
      </c>
      <c r="O41" s="759">
        <v>0.45</v>
      </c>
      <c r="P41" s="760">
        <v>0.46</v>
      </c>
      <c r="Q41" s="759">
        <v>0.48</v>
      </c>
      <c r="R41" s="759">
        <v>0.49</v>
      </c>
      <c r="S41" s="759">
        <v>0.5</v>
      </c>
      <c r="T41" s="787">
        <v>0.53</v>
      </c>
      <c r="U41" s="759">
        <v>0.55000000000000004</v>
      </c>
      <c r="V41" s="759">
        <v>0.56999999999999995</v>
      </c>
      <c r="W41" s="759">
        <v>0.57999999999999996</v>
      </c>
      <c r="X41" s="791">
        <v>0.6</v>
      </c>
      <c r="Y41" s="791">
        <v>0.9</v>
      </c>
      <c r="Z41" s="796">
        <v>0.95</v>
      </c>
    </row>
  </sheetData>
  <autoFilter ref="A1:U1">
    <sortState ref="A2:T41">
      <sortCondition ref="C1"/>
    </sortState>
  </autoFilter>
  <conditionalFormatting sqref="G2:J5 G7:J9 G16:J18 G10:I12 G24:L25 T24:T25 G20:T22 G26:T41 V41:X41 V39:X39 V34:X35">
    <cfRule type="cellIs" dxfId="116" priority="118" operator="equal">
      <formula>1</formula>
    </cfRule>
    <cfRule type="cellIs" dxfId="115" priority="119" operator="between">
      <formula>0.5</formula>
      <formula>0.99</formula>
    </cfRule>
    <cfRule type="cellIs" dxfId="114" priority="120" operator="lessThan">
      <formula>0.5</formula>
    </cfRule>
  </conditionalFormatting>
  <conditionalFormatting sqref="K9:M9 K7:T8 T6 K18:T18 P9:T15 K16:K17 T16:T17 K2:T5 P19:T19 V19:X19 V2:X6">
    <cfRule type="cellIs" dxfId="113" priority="115" operator="equal">
      <formula>1</formula>
    </cfRule>
    <cfRule type="cellIs" dxfId="112" priority="116" operator="between">
      <formula>0.5</formula>
      <formula>0.99</formula>
    </cfRule>
    <cfRule type="cellIs" dxfId="111" priority="117" operator="lessThan">
      <formula>0.5</formula>
    </cfRule>
  </conditionalFormatting>
  <conditionalFormatting sqref="G6:J6">
    <cfRule type="cellIs" dxfId="110" priority="112" operator="equal">
      <formula>1</formula>
    </cfRule>
    <cfRule type="cellIs" dxfId="109" priority="113" operator="between">
      <formula>0.5</formula>
      <formula>0.99</formula>
    </cfRule>
    <cfRule type="cellIs" dxfId="108" priority="114" operator="lessThan">
      <formula>0.5</formula>
    </cfRule>
  </conditionalFormatting>
  <conditionalFormatting sqref="K6">
    <cfRule type="cellIs" dxfId="107" priority="109" operator="equal">
      <formula>1</formula>
    </cfRule>
    <cfRule type="cellIs" dxfId="106" priority="110" operator="between">
      <formula>0.5</formula>
      <formula>0.99</formula>
    </cfRule>
    <cfRule type="cellIs" dxfId="105" priority="111" operator="lessThan">
      <formula>0.5</formula>
    </cfRule>
  </conditionalFormatting>
  <conditionalFormatting sqref="G13:J13">
    <cfRule type="cellIs" dxfId="104" priority="106" operator="equal">
      <formula>1</formula>
    </cfRule>
    <cfRule type="cellIs" dxfId="103" priority="107" operator="between">
      <formula>0.5</formula>
      <formula>0.99</formula>
    </cfRule>
    <cfRule type="cellIs" dxfId="102" priority="108" operator="lessThan">
      <formula>0.5</formula>
    </cfRule>
  </conditionalFormatting>
  <conditionalFormatting sqref="K13:O13">
    <cfRule type="cellIs" dxfId="101" priority="103" operator="equal">
      <formula>1</formula>
    </cfRule>
    <cfRule type="cellIs" dxfId="100" priority="104" operator="between">
      <formula>0.5</formula>
      <formula>0.99</formula>
    </cfRule>
    <cfRule type="cellIs" dxfId="99" priority="105" operator="lessThan">
      <formula>0.5</formula>
    </cfRule>
  </conditionalFormatting>
  <conditionalFormatting sqref="G14:J14">
    <cfRule type="cellIs" dxfId="98" priority="100" operator="equal">
      <formula>1</formula>
    </cfRule>
    <cfRule type="cellIs" dxfId="97" priority="101" operator="between">
      <formula>0.5</formula>
      <formula>0.99</formula>
    </cfRule>
    <cfRule type="cellIs" dxfId="96" priority="102" operator="lessThan">
      <formula>0.5</formula>
    </cfRule>
  </conditionalFormatting>
  <conditionalFormatting sqref="K14:O14">
    <cfRule type="cellIs" dxfId="95" priority="97" operator="equal">
      <formula>1</formula>
    </cfRule>
    <cfRule type="cellIs" dxfId="94" priority="98" operator="between">
      <formula>0.5</formula>
      <formula>0.99</formula>
    </cfRule>
    <cfRule type="cellIs" dxfId="93" priority="99" operator="lessThan">
      <formula>0.5</formula>
    </cfRule>
  </conditionalFormatting>
  <conditionalFormatting sqref="G15:J15">
    <cfRule type="cellIs" dxfId="92" priority="94" operator="equal">
      <formula>1</formula>
    </cfRule>
    <cfRule type="cellIs" dxfId="91" priority="95" operator="between">
      <formula>0.5</formula>
      <formula>0.99</formula>
    </cfRule>
    <cfRule type="cellIs" dxfId="90" priority="96" operator="lessThan">
      <formula>0.5</formula>
    </cfRule>
  </conditionalFormatting>
  <conditionalFormatting sqref="K15:O15">
    <cfRule type="cellIs" dxfId="89" priority="91" operator="equal">
      <formula>1</formula>
    </cfRule>
    <cfRule type="cellIs" dxfId="88" priority="92" operator="between">
      <formula>0.5</formula>
      <formula>0.99</formula>
    </cfRule>
    <cfRule type="cellIs" dxfId="87" priority="93" operator="lessThan">
      <formula>0.5</formula>
    </cfRule>
  </conditionalFormatting>
  <conditionalFormatting sqref="G19:J19">
    <cfRule type="cellIs" dxfId="86" priority="88" operator="equal">
      <formula>1</formula>
    </cfRule>
    <cfRule type="cellIs" dxfId="85" priority="89" operator="between">
      <formula>0.5</formula>
      <formula>0.99</formula>
    </cfRule>
    <cfRule type="cellIs" dxfId="84" priority="90" operator="lessThan">
      <formula>0.5</formula>
    </cfRule>
  </conditionalFormatting>
  <conditionalFormatting sqref="N19:O19">
    <cfRule type="cellIs" dxfId="83" priority="85" operator="equal">
      <formula>1</formula>
    </cfRule>
    <cfRule type="cellIs" dxfId="82" priority="86" operator="between">
      <formula>0.5</formula>
      <formula>0.99</formula>
    </cfRule>
    <cfRule type="cellIs" dxfId="81" priority="87" operator="lessThan">
      <formula>0.5</formula>
    </cfRule>
  </conditionalFormatting>
  <conditionalFormatting sqref="K19:M19">
    <cfRule type="cellIs" dxfId="80" priority="82" operator="equal">
      <formula>1</formula>
    </cfRule>
    <cfRule type="cellIs" dxfId="79" priority="83" operator="between">
      <formula>0.5</formula>
      <formula>0.99</formula>
    </cfRule>
    <cfRule type="cellIs" dxfId="78" priority="84" operator="lessThan">
      <formula>0.5</formula>
    </cfRule>
  </conditionalFormatting>
  <conditionalFormatting sqref="N9:O9">
    <cfRule type="cellIs" dxfId="77" priority="79" operator="equal">
      <formula>1</formula>
    </cfRule>
    <cfRule type="cellIs" dxfId="76" priority="80" operator="between">
      <formula>0.5</formula>
      <formula>0.99</formula>
    </cfRule>
    <cfRule type="cellIs" dxfId="75" priority="81" operator="lessThan">
      <formula>0.5</formula>
    </cfRule>
  </conditionalFormatting>
  <conditionalFormatting sqref="J10:J12">
    <cfRule type="cellIs" dxfId="74" priority="76" operator="equal">
      <formula>1</formula>
    </cfRule>
    <cfRule type="cellIs" dxfId="73" priority="77" operator="between">
      <formula>0.5</formula>
      <formula>0.99</formula>
    </cfRule>
    <cfRule type="cellIs" dxfId="72" priority="78" operator="lessThan">
      <formula>0.5</formula>
    </cfRule>
  </conditionalFormatting>
  <conditionalFormatting sqref="K10:O12">
    <cfRule type="cellIs" dxfId="71" priority="73" operator="equal">
      <formula>1</formula>
    </cfRule>
    <cfRule type="cellIs" dxfId="70" priority="74" operator="between">
      <formula>0.5</formula>
      <formula>0.99</formula>
    </cfRule>
    <cfRule type="cellIs" dxfId="69" priority="75" operator="lessThan">
      <formula>0.5</formula>
    </cfRule>
  </conditionalFormatting>
  <conditionalFormatting sqref="L6:S6">
    <cfRule type="cellIs" dxfId="68" priority="70" operator="equal">
      <formula>1</formula>
    </cfRule>
    <cfRule type="cellIs" dxfId="67" priority="71" operator="between">
      <formula>0.5</formula>
      <formula>0.99</formula>
    </cfRule>
    <cfRule type="cellIs" dxfId="66" priority="72" operator="lessThan">
      <formula>0.5</formula>
    </cfRule>
  </conditionalFormatting>
  <conditionalFormatting sqref="L17:S17 N16:S16">
    <cfRule type="cellIs" dxfId="65" priority="67" operator="equal">
      <formula>1</formula>
    </cfRule>
    <cfRule type="cellIs" dxfId="64" priority="68" operator="between">
      <formula>0.5</formula>
      <formula>0.99</formula>
    </cfRule>
    <cfRule type="cellIs" dxfId="63" priority="69" operator="lessThan">
      <formula>0.5</formula>
    </cfRule>
  </conditionalFormatting>
  <conditionalFormatting sqref="L16:M16">
    <cfRule type="cellIs" dxfId="62" priority="64" operator="equal">
      <formula>1</formula>
    </cfRule>
    <cfRule type="cellIs" dxfId="61" priority="65" operator="between">
      <formula>0.5</formula>
      <formula>0.99</formula>
    </cfRule>
    <cfRule type="cellIs" dxfId="60" priority="66" operator="lessThan">
      <formula>0.5</formula>
    </cfRule>
  </conditionalFormatting>
  <conditionalFormatting sqref="M24:S25">
    <cfRule type="cellIs" dxfId="59" priority="61" operator="equal">
      <formula>1</formula>
    </cfRule>
    <cfRule type="cellIs" dxfId="58" priority="62" operator="between">
      <formula>0.5</formula>
      <formula>0.99</formula>
    </cfRule>
    <cfRule type="cellIs" dxfId="57" priority="63" operator="lessThan">
      <formula>0.5</formula>
    </cfRule>
  </conditionalFormatting>
  <conditionalFormatting sqref="G23:L23 T23 V23:X23">
    <cfRule type="cellIs" dxfId="56" priority="58" operator="equal">
      <formula>1</formula>
    </cfRule>
    <cfRule type="cellIs" dxfId="55" priority="59" operator="between">
      <formula>0.5</formula>
      <formula>0.99</formula>
    </cfRule>
    <cfRule type="cellIs" dxfId="54" priority="60" operator="lessThan">
      <formula>0.5</formula>
    </cfRule>
  </conditionalFormatting>
  <conditionalFormatting sqref="M23:S23">
    <cfRule type="cellIs" dxfId="53" priority="55" operator="equal">
      <formula>1</formula>
    </cfRule>
    <cfRule type="cellIs" dxfId="52" priority="56" operator="between">
      <formula>0.5</formula>
      <formula>0.99</formula>
    </cfRule>
    <cfRule type="cellIs" dxfId="51" priority="57" operator="lessThan">
      <formula>0.5</formula>
    </cfRule>
  </conditionalFormatting>
  <conditionalFormatting sqref="V7:X15">
    <cfRule type="cellIs" dxfId="50" priority="52" operator="equal">
      <formula>1</formula>
    </cfRule>
    <cfRule type="cellIs" dxfId="49" priority="53" operator="between">
      <formula>0.5</formula>
      <formula>0.99</formula>
    </cfRule>
    <cfRule type="cellIs" dxfId="48" priority="54" operator="lessThan">
      <formula>0.5</formula>
    </cfRule>
  </conditionalFormatting>
  <conditionalFormatting sqref="V21:X22">
    <cfRule type="cellIs" dxfId="47" priority="49" operator="equal">
      <formula>1</formula>
    </cfRule>
    <cfRule type="cellIs" dxfId="46" priority="50" operator="between">
      <formula>0.5</formula>
      <formula>0.99</formula>
    </cfRule>
    <cfRule type="cellIs" dxfId="45" priority="51" operator="lessThan">
      <formula>0.5</formula>
    </cfRule>
  </conditionalFormatting>
  <conditionalFormatting sqref="V26:X27">
    <cfRule type="cellIs" dxfId="44" priority="46" operator="equal">
      <formula>1</formula>
    </cfRule>
    <cfRule type="cellIs" dxfId="43" priority="47" operator="between">
      <formula>0.5</formula>
      <formula>0.99</formula>
    </cfRule>
    <cfRule type="cellIs" dxfId="42" priority="48" operator="lessThan">
      <formula>0.5</formula>
    </cfRule>
  </conditionalFormatting>
  <conditionalFormatting sqref="V30:X33">
    <cfRule type="cellIs" dxfId="41" priority="43" operator="equal">
      <formula>1</formula>
    </cfRule>
    <cfRule type="cellIs" dxfId="40" priority="44" operator="between">
      <formula>0.5</formula>
      <formula>0.99</formula>
    </cfRule>
    <cfRule type="cellIs" dxfId="39" priority="45" operator="lessThan">
      <formula>0.5</formula>
    </cfRule>
  </conditionalFormatting>
  <conditionalFormatting sqref="V36:X38">
    <cfRule type="cellIs" dxfId="38" priority="40" operator="equal">
      <formula>1</formula>
    </cfRule>
    <cfRule type="cellIs" dxfId="37" priority="41" operator="between">
      <formula>0.5</formula>
      <formula>0.99</formula>
    </cfRule>
    <cfRule type="cellIs" dxfId="36" priority="42" operator="lessThan">
      <formula>0.5</formula>
    </cfRule>
  </conditionalFormatting>
  <conditionalFormatting sqref="V40:X40">
    <cfRule type="cellIs" dxfId="35" priority="37" operator="equal">
      <formula>1</formula>
    </cfRule>
    <cfRule type="cellIs" dxfId="34" priority="38" operator="between">
      <formula>0.5</formula>
      <formula>0.99</formula>
    </cfRule>
    <cfRule type="cellIs" dxfId="33" priority="39" operator="lessThan">
      <formula>0.5</formula>
    </cfRule>
  </conditionalFormatting>
  <conditionalFormatting sqref="V16:X18">
    <cfRule type="cellIs" dxfId="32" priority="34" operator="equal">
      <formula>1</formula>
    </cfRule>
    <cfRule type="cellIs" dxfId="31" priority="35" operator="between">
      <formula>0.5</formula>
      <formula>0.99</formula>
    </cfRule>
    <cfRule type="cellIs" dxfId="30" priority="36" operator="lessThan">
      <formula>0.5</formula>
    </cfRule>
  </conditionalFormatting>
  <conditionalFormatting sqref="V20:X20">
    <cfRule type="cellIs" dxfId="29" priority="31" operator="equal">
      <formula>1</formula>
    </cfRule>
    <cfRule type="cellIs" dxfId="28" priority="32" operator="between">
      <formula>0.5</formula>
      <formula>0.99</formula>
    </cfRule>
    <cfRule type="cellIs" dxfId="27" priority="33" operator="lessThan">
      <formula>0.5</formula>
    </cfRule>
  </conditionalFormatting>
  <conditionalFormatting sqref="V24:X25">
    <cfRule type="cellIs" dxfId="26" priority="28" operator="equal">
      <formula>1</formula>
    </cfRule>
    <cfRule type="cellIs" dxfId="25" priority="29" operator="between">
      <formula>0.5</formula>
      <formula>0.99</formula>
    </cfRule>
    <cfRule type="cellIs" dxfId="24" priority="30" operator="lessThan">
      <formula>0.5</formula>
    </cfRule>
  </conditionalFormatting>
  <conditionalFormatting sqref="V28:X29">
    <cfRule type="cellIs" dxfId="23" priority="25" operator="equal">
      <formula>1</formula>
    </cfRule>
    <cfRule type="cellIs" dxfId="22" priority="26" operator="between">
      <formula>0.5</formula>
      <formula>0.99</formula>
    </cfRule>
    <cfRule type="cellIs" dxfId="21" priority="27" operator="lessThan">
      <formula>0.5</formula>
    </cfRule>
  </conditionalFormatting>
  <conditionalFormatting sqref="U2:U7 U19:U38">
    <cfRule type="cellIs" dxfId="20" priority="22" operator="equal">
      <formula>1</formula>
    </cfRule>
    <cfRule type="cellIs" dxfId="19" priority="23" operator="between">
      <formula>0.5</formula>
      <formula>0.99</formula>
    </cfRule>
    <cfRule type="cellIs" dxfId="18" priority="24" operator="lessThan">
      <formula>0.5</formula>
    </cfRule>
  </conditionalFormatting>
  <conditionalFormatting sqref="U8:U18">
    <cfRule type="cellIs" dxfId="17" priority="19" operator="equal">
      <formula>1</formula>
    </cfRule>
    <cfRule type="cellIs" dxfId="16" priority="20" operator="between">
      <formula>0.5</formula>
      <formula>0.99</formula>
    </cfRule>
    <cfRule type="cellIs" dxfId="15" priority="21" operator="lessThan">
      <formula>0.5</formula>
    </cfRule>
  </conditionalFormatting>
  <conditionalFormatting sqref="U39:U41">
    <cfRule type="cellIs" dxfId="14" priority="16" operator="equal">
      <formula>1</formula>
    </cfRule>
    <cfRule type="cellIs" dxfId="13" priority="17" operator="between">
      <formula>0.5</formula>
      <formula>0.99</formula>
    </cfRule>
    <cfRule type="cellIs" dxfId="12" priority="18" operator="lessThan">
      <formula>0.5</formula>
    </cfRule>
  </conditionalFormatting>
  <conditionalFormatting sqref="Y2:Z5 Y19:Z38 Y40:Z41">
    <cfRule type="cellIs" dxfId="11" priority="13" operator="equal">
      <formula>1</formula>
    </cfRule>
    <cfRule type="cellIs" dxfId="10" priority="14" operator="between">
      <formula>0.5</formula>
      <formula>0.99</formula>
    </cfRule>
    <cfRule type="cellIs" dxfId="9" priority="15" operator="lessThan">
      <formula>0.5</formula>
    </cfRule>
  </conditionalFormatting>
  <conditionalFormatting sqref="Y16:Z18">
    <cfRule type="cellIs" dxfId="8" priority="10" operator="equal">
      <formula>1</formula>
    </cfRule>
    <cfRule type="cellIs" dxfId="7" priority="11" operator="between">
      <formula>0.5</formula>
      <formula>0.99</formula>
    </cfRule>
    <cfRule type="cellIs" dxfId="6" priority="12" operator="lessThan">
      <formula>0.5</formula>
    </cfRule>
  </conditionalFormatting>
  <conditionalFormatting sqref="Y6:Z15">
    <cfRule type="cellIs" dxfId="5" priority="7" operator="equal">
      <formula>1</formula>
    </cfRule>
    <cfRule type="cellIs" dxfId="4" priority="8" operator="between">
      <formula>0.5</formula>
      <formula>0.99</formula>
    </cfRule>
    <cfRule type="cellIs" dxfId="3" priority="9" operator="lessThan">
      <formula>0.5</formula>
    </cfRule>
  </conditionalFormatting>
  <conditionalFormatting sqref="Y39:Z39">
    <cfRule type="cellIs" dxfId="2" priority="1" operator="equal">
      <formula>1</formula>
    </cfRule>
    <cfRule type="cellIs" dxfId="1" priority="2" operator="between">
      <formula>0.5</formula>
      <formula>0.99</formula>
    </cfRule>
    <cfRule type="cellIs" dxfId="0" priority="3" operator="lessThan">
      <formula>0.5</formula>
    </cfRule>
  </conditionalFormatting>
  <printOptions horizontalCentered="1" verticalCentered="1"/>
  <pageMargins left="0.25" right="0.25" top="0.75" bottom="0.75" header="0.3" footer="0.3"/>
  <pageSetup paperSize="9" scale="58" fitToHeight="0" orientation="portrait" r:id="rId1"/>
  <headerFooter>
    <oddHeader>&amp;CList of deliverables</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538"/>
  <sheetViews>
    <sheetView tabSelected="1" zoomScale="60" zoomScaleNormal="60" workbookViewId="0">
      <selection activeCell="S111" sqref="S111"/>
    </sheetView>
  </sheetViews>
  <sheetFormatPr defaultColWidth="8.81640625" defaultRowHeight="14.5" x14ac:dyDescent="0.25"/>
  <cols>
    <col min="1" max="1" width="12.54296875" style="208" customWidth="1"/>
    <col min="2" max="2" width="36.81640625" style="207" customWidth="1"/>
    <col min="3" max="3" width="19" style="949" customWidth="1"/>
    <col min="4" max="4" width="19.81640625" style="929" customWidth="1"/>
    <col min="5" max="5" width="18.453125" style="213" customWidth="1"/>
    <col min="6" max="7" width="16.453125" style="213" customWidth="1"/>
    <col min="8" max="8" width="22.453125" style="929" customWidth="1"/>
    <col min="9" max="9" width="17.453125" style="929" customWidth="1"/>
    <col min="10" max="10" width="20.1796875" style="213" customWidth="1"/>
    <col min="11" max="11" width="20.1796875" style="929" customWidth="1"/>
    <col min="12" max="12" width="18.453125" style="929" customWidth="1"/>
    <col min="13" max="19" width="18.453125" style="947" customWidth="1"/>
    <col min="20" max="20" width="108.1796875" style="950" customWidth="1"/>
    <col min="21" max="21" width="57.453125" style="929" bestFit="1" customWidth="1"/>
    <col min="22" max="22" width="30.81640625" style="929" customWidth="1"/>
    <col min="23" max="24" width="126.453125" style="929" customWidth="1"/>
    <col min="25" max="25" width="27.54296875" style="928" customWidth="1"/>
    <col min="26" max="16384" width="8.81640625" style="929"/>
  </cols>
  <sheetData>
    <row r="1" spans="1:25" ht="21.75" customHeight="1" x14ac:dyDescent="0.25">
      <c r="A1" s="798" t="s">
        <v>331</v>
      </c>
      <c r="B1" s="798" t="s">
        <v>367</v>
      </c>
      <c r="C1" s="799" t="s">
        <v>368</v>
      </c>
      <c r="D1" s="799" t="s">
        <v>369</v>
      </c>
      <c r="E1" s="800" t="s">
        <v>370</v>
      </c>
      <c r="F1" s="801" t="s">
        <v>371</v>
      </c>
      <c r="G1" s="801" t="s">
        <v>372</v>
      </c>
      <c r="H1" s="799" t="s">
        <v>373</v>
      </c>
      <c r="I1" s="799" t="s">
        <v>374</v>
      </c>
      <c r="J1" s="801" t="s">
        <v>375</v>
      </c>
      <c r="K1" s="799" t="s">
        <v>376</v>
      </c>
      <c r="L1" s="799" t="s">
        <v>377</v>
      </c>
      <c r="M1" s="802" t="s">
        <v>305</v>
      </c>
      <c r="N1" s="802" t="s">
        <v>305</v>
      </c>
      <c r="O1" s="802" t="s">
        <v>305</v>
      </c>
      <c r="P1" s="802" t="s">
        <v>305</v>
      </c>
      <c r="Q1" s="802" t="s">
        <v>305</v>
      </c>
      <c r="R1" s="802" t="s">
        <v>305</v>
      </c>
      <c r="S1" s="1239"/>
      <c r="T1" s="799" t="s">
        <v>378</v>
      </c>
      <c r="U1" s="1313" t="s">
        <v>379</v>
      </c>
      <c r="V1" s="1314"/>
      <c r="W1" s="1315"/>
      <c r="X1" s="805"/>
    </row>
    <row r="2" spans="1:25" s="207" customFormat="1" ht="336" customHeight="1" x14ac:dyDescent="0.25">
      <c r="A2" s="798" t="s">
        <v>380</v>
      </c>
      <c r="B2" s="846" t="s">
        <v>177</v>
      </c>
      <c r="C2" s="846" t="s">
        <v>178</v>
      </c>
      <c r="D2" s="846" t="s">
        <v>179</v>
      </c>
      <c r="E2" s="849" t="s">
        <v>925</v>
      </c>
      <c r="F2" s="849" t="s">
        <v>926</v>
      </c>
      <c r="G2" s="851" t="s">
        <v>927</v>
      </c>
      <c r="H2" s="852" t="s">
        <v>928</v>
      </c>
      <c r="I2" s="852" t="s">
        <v>929</v>
      </c>
      <c r="J2" s="851" t="s">
        <v>930</v>
      </c>
      <c r="K2" s="852" t="s">
        <v>931</v>
      </c>
      <c r="L2" s="852" t="s">
        <v>932</v>
      </c>
      <c r="M2" s="853" t="s">
        <v>304</v>
      </c>
      <c r="N2" s="853" t="s">
        <v>933</v>
      </c>
      <c r="O2" s="853" t="s">
        <v>615</v>
      </c>
      <c r="P2" s="853" t="s">
        <v>934</v>
      </c>
      <c r="Q2" s="853" t="s">
        <v>892</v>
      </c>
      <c r="R2" s="853" t="s">
        <v>923</v>
      </c>
      <c r="S2" s="1240" t="s">
        <v>1032</v>
      </c>
      <c r="T2" s="803" t="s">
        <v>942</v>
      </c>
      <c r="U2" s="1381" t="s">
        <v>939</v>
      </c>
      <c r="V2" s="1382"/>
      <c r="W2" s="804" t="s">
        <v>940</v>
      </c>
      <c r="X2" s="1253" t="s">
        <v>1033</v>
      </c>
      <c r="Y2" s="930" t="s">
        <v>639</v>
      </c>
    </row>
    <row r="3" spans="1:25" s="208" customFormat="1" ht="53.25" customHeight="1" x14ac:dyDescent="0.25">
      <c r="A3" s="799"/>
      <c r="B3" s="846"/>
      <c r="C3" s="846"/>
      <c r="D3" s="847"/>
      <c r="E3" s="848" t="s">
        <v>382</v>
      </c>
      <c r="F3" s="849" t="s">
        <v>382</v>
      </c>
      <c r="G3" s="851" t="s">
        <v>383</v>
      </c>
      <c r="H3" s="854"/>
      <c r="I3" s="847"/>
      <c r="J3" s="851" t="s">
        <v>382</v>
      </c>
      <c r="K3" s="854"/>
      <c r="L3" s="847"/>
      <c r="M3" s="850" t="s">
        <v>382</v>
      </c>
      <c r="N3" s="850" t="s">
        <v>382</v>
      </c>
      <c r="O3" s="850" t="s">
        <v>382</v>
      </c>
      <c r="P3" s="850" t="s">
        <v>382</v>
      </c>
      <c r="Q3" s="850" t="s">
        <v>382</v>
      </c>
      <c r="R3" s="850" t="s">
        <v>382</v>
      </c>
      <c r="S3" s="1241" t="s">
        <v>382</v>
      </c>
      <c r="T3" s="803"/>
      <c r="U3" s="1316"/>
      <c r="V3" s="1316"/>
      <c r="W3" s="804"/>
      <c r="X3" s="986"/>
      <c r="Y3" s="930" t="s">
        <v>641</v>
      </c>
    </row>
    <row r="4" spans="1:25" s="208" customFormat="1" ht="30" hidden="1" customHeight="1" x14ac:dyDescent="0.25">
      <c r="A4" s="798">
        <v>1</v>
      </c>
      <c r="B4" s="846" t="s">
        <v>384</v>
      </c>
      <c r="C4" s="846"/>
      <c r="D4" s="847"/>
      <c r="E4" s="848"/>
      <c r="F4" s="849"/>
      <c r="G4" s="851"/>
      <c r="H4" s="847"/>
      <c r="I4" s="847"/>
      <c r="J4" s="851"/>
      <c r="K4" s="847"/>
      <c r="L4" s="847"/>
      <c r="M4" s="850"/>
      <c r="N4" s="850"/>
      <c r="O4" s="850"/>
      <c r="P4" s="850"/>
      <c r="Q4" s="850"/>
      <c r="R4" s="850"/>
      <c r="S4" s="1241"/>
      <c r="T4" s="803"/>
      <c r="U4" s="805"/>
      <c r="V4" s="805"/>
      <c r="W4" s="805"/>
      <c r="X4" s="805"/>
      <c r="Y4" s="978"/>
    </row>
    <row r="5" spans="1:25" ht="59.25" hidden="1" customHeight="1" x14ac:dyDescent="0.25">
      <c r="A5" s="798" t="s">
        <v>385</v>
      </c>
      <c r="B5" s="846" t="s">
        <v>386</v>
      </c>
      <c r="C5" s="855" t="s">
        <v>387</v>
      </c>
      <c r="D5" s="856"/>
      <c r="E5" s="857"/>
      <c r="F5" s="858"/>
      <c r="G5" s="859"/>
      <c r="H5" s="856"/>
      <c r="I5" s="856"/>
      <c r="J5" s="859"/>
      <c r="K5" s="856"/>
      <c r="L5" s="856"/>
      <c r="M5" s="860"/>
      <c r="N5" s="860"/>
      <c r="O5" s="860"/>
      <c r="P5" s="860"/>
      <c r="Q5" s="860"/>
      <c r="R5" s="860"/>
      <c r="S5" s="1242"/>
      <c r="T5" s="806" t="s">
        <v>943</v>
      </c>
      <c r="U5" s="807"/>
      <c r="V5" s="807"/>
      <c r="W5" s="807"/>
      <c r="X5" s="807"/>
      <c r="Y5" s="974"/>
    </row>
    <row r="6" spans="1:25" ht="31.5" hidden="1" customHeight="1" x14ac:dyDescent="0.25">
      <c r="A6" s="798" t="s">
        <v>388</v>
      </c>
      <c r="B6" s="846" t="s">
        <v>389</v>
      </c>
      <c r="C6" s="855"/>
      <c r="D6" s="855"/>
      <c r="E6" s="848"/>
      <c r="F6" s="849"/>
      <c r="G6" s="851"/>
      <c r="H6" s="855"/>
      <c r="I6" s="855"/>
      <c r="J6" s="851"/>
      <c r="K6" s="855"/>
      <c r="L6" s="855"/>
      <c r="M6" s="860"/>
      <c r="N6" s="860"/>
      <c r="O6" s="860"/>
      <c r="P6" s="860"/>
      <c r="Q6" s="860"/>
      <c r="R6" s="860"/>
      <c r="S6" s="1242"/>
      <c r="T6" s="806" t="s">
        <v>390</v>
      </c>
      <c r="U6" s="807"/>
      <c r="V6" s="807"/>
      <c r="W6" s="807"/>
      <c r="X6" s="807"/>
      <c r="Y6" s="974"/>
    </row>
    <row r="7" spans="1:25" ht="61" hidden="1" customHeight="1" x14ac:dyDescent="0.25">
      <c r="A7" s="798"/>
      <c r="B7" s="846" t="s">
        <v>391</v>
      </c>
      <c r="C7" s="855" t="s">
        <v>387</v>
      </c>
      <c r="D7" s="855" t="s">
        <v>935</v>
      </c>
      <c r="E7" s="848"/>
      <c r="F7" s="847" t="s">
        <v>387</v>
      </c>
      <c r="G7" s="861" t="s">
        <v>387</v>
      </c>
      <c r="H7" s="862" t="e">
        <f t="shared" ref="H7:H14" si="0">G7-F7</f>
        <v>#VALUE!</v>
      </c>
      <c r="I7" s="863" t="e">
        <f>((G7-E7)/E7)</f>
        <v>#VALUE!</v>
      </c>
      <c r="J7" s="851" t="s">
        <v>392</v>
      </c>
      <c r="K7" s="862" t="e">
        <f t="shared" ref="K7:K14" si="1">J7-F7</f>
        <v>#VALUE!</v>
      </c>
      <c r="L7" s="863" t="e">
        <f>((J7-E7)/E7)</f>
        <v>#VALUE!</v>
      </c>
      <c r="M7" s="860"/>
      <c r="N7" s="860"/>
      <c r="O7" s="860"/>
      <c r="P7" s="860"/>
      <c r="Q7" s="860"/>
      <c r="R7" s="860"/>
      <c r="S7" s="1242"/>
      <c r="T7" s="806" t="s">
        <v>393</v>
      </c>
      <c r="U7" s="807"/>
      <c r="V7" s="807"/>
      <c r="W7" s="807"/>
      <c r="X7" s="807"/>
      <c r="Y7" s="974"/>
    </row>
    <row r="8" spans="1:25" ht="60" hidden="1" customHeight="1" x14ac:dyDescent="0.25">
      <c r="A8" s="798" t="s">
        <v>394</v>
      </c>
      <c r="B8" s="846" t="s">
        <v>395</v>
      </c>
      <c r="C8" s="855" t="s">
        <v>387</v>
      </c>
      <c r="D8" s="855" t="s">
        <v>944</v>
      </c>
      <c r="E8" s="848"/>
      <c r="F8" s="847" t="s">
        <v>387</v>
      </c>
      <c r="G8" s="861" t="s">
        <v>387</v>
      </c>
      <c r="H8" s="862" t="e">
        <f t="shared" si="0"/>
        <v>#VALUE!</v>
      </c>
      <c r="I8" s="863" t="e">
        <f t="shared" ref="I8:I89" si="2">((G8-E8)/E8)</f>
        <v>#VALUE!</v>
      </c>
      <c r="J8" s="861" t="s">
        <v>387</v>
      </c>
      <c r="K8" s="862" t="e">
        <f t="shared" si="1"/>
        <v>#VALUE!</v>
      </c>
      <c r="L8" s="863" t="e">
        <f t="shared" ref="L8:L89" si="3">((J8-E8)/E8)</f>
        <v>#VALUE!</v>
      </c>
      <c r="M8" s="860"/>
      <c r="N8" s="860"/>
      <c r="O8" s="860"/>
      <c r="P8" s="860"/>
      <c r="Q8" s="860"/>
      <c r="R8" s="860"/>
      <c r="S8" s="1242"/>
      <c r="T8" s="806" t="s">
        <v>396</v>
      </c>
      <c r="U8" s="807"/>
      <c r="V8" s="807"/>
      <c r="W8" s="807"/>
      <c r="X8" s="807"/>
      <c r="Y8" s="974"/>
    </row>
    <row r="9" spans="1:25" ht="48" hidden="1" customHeight="1" x14ac:dyDescent="0.25">
      <c r="A9" s="798" t="s">
        <v>397</v>
      </c>
      <c r="B9" s="846" t="s">
        <v>398</v>
      </c>
      <c r="C9" s="855" t="s">
        <v>387</v>
      </c>
      <c r="D9" s="855" t="s">
        <v>399</v>
      </c>
      <c r="E9" s="848"/>
      <c r="F9" s="847" t="s">
        <v>387</v>
      </c>
      <c r="G9" s="861" t="s">
        <v>387</v>
      </c>
      <c r="H9" s="862" t="e">
        <f t="shared" si="0"/>
        <v>#VALUE!</v>
      </c>
      <c r="I9" s="863" t="e">
        <f t="shared" si="2"/>
        <v>#VALUE!</v>
      </c>
      <c r="J9" s="861" t="s">
        <v>387</v>
      </c>
      <c r="K9" s="862" t="e">
        <f t="shared" si="1"/>
        <v>#VALUE!</v>
      </c>
      <c r="L9" s="863" t="e">
        <f t="shared" si="3"/>
        <v>#VALUE!</v>
      </c>
      <c r="M9" s="860"/>
      <c r="N9" s="860"/>
      <c r="O9" s="860"/>
      <c r="P9" s="860"/>
      <c r="Q9" s="860"/>
      <c r="R9" s="860"/>
      <c r="S9" s="1242"/>
      <c r="T9" s="806" t="s">
        <v>400</v>
      </c>
      <c r="U9" s="807"/>
      <c r="V9" s="807"/>
      <c r="W9" s="807"/>
      <c r="X9" s="807"/>
      <c r="Y9" s="974"/>
    </row>
    <row r="10" spans="1:25" ht="25.5" hidden="1" customHeight="1" x14ac:dyDescent="0.25">
      <c r="A10" s="798"/>
      <c r="B10" s="846"/>
      <c r="C10" s="855" t="s">
        <v>387</v>
      </c>
      <c r="D10" s="855" t="s">
        <v>945</v>
      </c>
      <c r="E10" s="848"/>
      <c r="F10" s="847" t="s">
        <v>387</v>
      </c>
      <c r="G10" s="861" t="s">
        <v>387</v>
      </c>
      <c r="H10" s="862" t="e">
        <f t="shared" si="0"/>
        <v>#VALUE!</v>
      </c>
      <c r="I10" s="863" t="e">
        <f t="shared" si="2"/>
        <v>#VALUE!</v>
      </c>
      <c r="J10" s="861" t="s">
        <v>387</v>
      </c>
      <c r="K10" s="862" t="e">
        <f t="shared" si="1"/>
        <v>#VALUE!</v>
      </c>
      <c r="L10" s="863" t="e">
        <f t="shared" si="3"/>
        <v>#VALUE!</v>
      </c>
      <c r="M10" s="860"/>
      <c r="N10" s="860"/>
      <c r="O10" s="860"/>
      <c r="P10" s="860"/>
      <c r="Q10" s="860"/>
      <c r="R10" s="860"/>
      <c r="S10" s="1242"/>
      <c r="T10" s="806" t="s">
        <v>946</v>
      </c>
      <c r="U10" s="807"/>
      <c r="V10" s="807"/>
      <c r="W10" s="807"/>
      <c r="X10" s="807"/>
      <c r="Y10" s="974"/>
    </row>
    <row r="11" spans="1:25" ht="65.25" hidden="1" customHeight="1" x14ac:dyDescent="0.25">
      <c r="A11" s="798" t="s">
        <v>401</v>
      </c>
      <c r="B11" s="846" t="s">
        <v>402</v>
      </c>
      <c r="C11" s="855" t="s">
        <v>387</v>
      </c>
      <c r="D11" s="855" t="s">
        <v>947</v>
      </c>
      <c r="E11" s="848"/>
      <c r="F11" s="847" t="s">
        <v>387</v>
      </c>
      <c r="G11" s="861" t="s">
        <v>387</v>
      </c>
      <c r="H11" s="862" t="e">
        <f t="shared" si="0"/>
        <v>#VALUE!</v>
      </c>
      <c r="I11" s="863" t="e">
        <f t="shared" si="2"/>
        <v>#VALUE!</v>
      </c>
      <c r="J11" s="861" t="s">
        <v>387</v>
      </c>
      <c r="K11" s="862" t="e">
        <f t="shared" si="1"/>
        <v>#VALUE!</v>
      </c>
      <c r="L11" s="863" t="e">
        <f t="shared" si="3"/>
        <v>#VALUE!</v>
      </c>
      <c r="M11" s="860"/>
      <c r="N11" s="860"/>
      <c r="O11" s="860"/>
      <c r="P11" s="860"/>
      <c r="Q11" s="860"/>
      <c r="R11" s="860"/>
      <c r="S11" s="1242"/>
      <c r="T11" s="806" t="s">
        <v>403</v>
      </c>
      <c r="U11" s="807"/>
      <c r="V11" s="807"/>
      <c r="W11" s="807"/>
      <c r="X11" s="807"/>
      <c r="Y11" s="974"/>
    </row>
    <row r="12" spans="1:25" ht="47.25" hidden="1" customHeight="1" x14ac:dyDescent="0.25">
      <c r="A12" s="798"/>
      <c r="B12" s="846"/>
      <c r="C12" s="855" t="s">
        <v>387</v>
      </c>
      <c r="D12" s="855" t="s">
        <v>948</v>
      </c>
      <c r="E12" s="848"/>
      <c r="F12" s="847" t="s">
        <v>387</v>
      </c>
      <c r="G12" s="861" t="s">
        <v>387</v>
      </c>
      <c r="H12" s="862" t="e">
        <f t="shared" si="0"/>
        <v>#VALUE!</v>
      </c>
      <c r="I12" s="863" t="e">
        <f t="shared" si="2"/>
        <v>#VALUE!</v>
      </c>
      <c r="J12" s="861" t="s">
        <v>387</v>
      </c>
      <c r="K12" s="862" t="e">
        <f t="shared" si="1"/>
        <v>#VALUE!</v>
      </c>
      <c r="L12" s="863" t="e">
        <f t="shared" si="3"/>
        <v>#VALUE!</v>
      </c>
      <c r="M12" s="860"/>
      <c r="N12" s="860"/>
      <c r="O12" s="860"/>
      <c r="P12" s="860"/>
      <c r="Q12" s="860"/>
      <c r="R12" s="860"/>
      <c r="S12" s="1242"/>
      <c r="T12" s="806"/>
      <c r="U12" s="807"/>
      <c r="V12" s="807"/>
      <c r="W12" s="807"/>
      <c r="X12" s="807"/>
      <c r="Y12" s="974"/>
    </row>
    <row r="13" spans="1:25" ht="62.15" hidden="1" customHeight="1" x14ac:dyDescent="0.25">
      <c r="A13" s="798" t="s">
        <v>404</v>
      </c>
      <c r="B13" s="846" t="s">
        <v>405</v>
      </c>
      <c r="C13" s="855" t="s">
        <v>387</v>
      </c>
      <c r="D13" s="855" t="s">
        <v>406</v>
      </c>
      <c r="E13" s="848"/>
      <c r="F13" s="847" t="s">
        <v>387</v>
      </c>
      <c r="G13" s="861" t="s">
        <v>387</v>
      </c>
      <c r="H13" s="862" t="e">
        <f t="shared" si="0"/>
        <v>#VALUE!</v>
      </c>
      <c r="I13" s="863" t="e">
        <f t="shared" si="2"/>
        <v>#VALUE!</v>
      </c>
      <c r="J13" s="861" t="s">
        <v>387</v>
      </c>
      <c r="K13" s="862" t="e">
        <f t="shared" si="1"/>
        <v>#VALUE!</v>
      </c>
      <c r="L13" s="863" t="e">
        <f t="shared" si="3"/>
        <v>#VALUE!</v>
      </c>
      <c r="M13" s="860"/>
      <c r="N13" s="860"/>
      <c r="O13" s="860"/>
      <c r="P13" s="860"/>
      <c r="Q13" s="860"/>
      <c r="R13" s="860"/>
      <c r="S13" s="1242"/>
      <c r="T13" s="806" t="s">
        <v>407</v>
      </c>
      <c r="U13" s="807"/>
      <c r="V13" s="807"/>
      <c r="W13" s="807"/>
      <c r="X13" s="807"/>
      <c r="Y13" s="974"/>
    </row>
    <row r="14" spans="1:25" ht="44.25" hidden="1" customHeight="1" x14ac:dyDescent="0.25">
      <c r="A14" s="798" t="s">
        <v>408</v>
      </c>
      <c r="B14" s="846" t="s">
        <v>409</v>
      </c>
      <c r="C14" s="855" t="s">
        <v>387</v>
      </c>
      <c r="D14" s="855" t="s">
        <v>949</v>
      </c>
      <c r="E14" s="848"/>
      <c r="F14" s="847" t="s">
        <v>387</v>
      </c>
      <c r="G14" s="861" t="s">
        <v>387</v>
      </c>
      <c r="H14" s="862" t="e">
        <f t="shared" si="0"/>
        <v>#VALUE!</v>
      </c>
      <c r="I14" s="863" t="e">
        <f t="shared" si="2"/>
        <v>#VALUE!</v>
      </c>
      <c r="J14" s="861" t="s">
        <v>387</v>
      </c>
      <c r="K14" s="862" t="e">
        <f t="shared" si="1"/>
        <v>#VALUE!</v>
      </c>
      <c r="L14" s="863" t="e">
        <f t="shared" si="3"/>
        <v>#VALUE!</v>
      </c>
      <c r="M14" s="860"/>
      <c r="N14" s="860"/>
      <c r="O14" s="860"/>
      <c r="P14" s="860"/>
      <c r="Q14" s="860"/>
      <c r="R14" s="860"/>
      <c r="S14" s="1242"/>
      <c r="T14" s="806" t="s">
        <v>410</v>
      </c>
      <c r="U14" s="807"/>
      <c r="V14" s="807"/>
      <c r="W14" s="807"/>
      <c r="X14" s="807"/>
      <c r="Y14" s="974"/>
    </row>
    <row r="15" spans="1:25" ht="15" hidden="1" customHeight="1" x14ac:dyDescent="0.25">
      <c r="A15" s="798" t="s">
        <v>180</v>
      </c>
      <c r="B15" s="846" t="s">
        <v>411</v>
      </c>
      <c r="C15" s="855"/>
      <c r="D15" s="855"/>
      <c r="E15" s="848"/>
      <c r="F15" s="849"/>
      <c r="G15" s="851"/>
      <c r="H15" s="862"/>
      <c r="I15" s="863"/>
      <c r="J15" s="851"/>
      <c r="K15" s="862"/>
      <c r="L15" s="863"/>
      <c r="M15" s="860"/>
      <c r="N15" s="860"/>
      <c r="O15" s="860"/>
      <c r="P15" s="860"/>
      <c r="Q15" s="860"/>
      <c r="R15" s="860"/>
      <c r="S15" s="1242"/>
      <c r="T15" s="806"/>
      <c r="U15" s="807"/>
      <c r="V15" s="807"/>
      <c r="W15" s="807"/>
      <c r="X15" s="807"/>
      <c r="Y15" s="974"/>
    </row>
    <row r="16" spans="1:25" ht="103.5" hidden="1" customHeight="1" x14ac:dyDescent="0.25">
      <c r="A16" s="798" t="s">
        <v>412</v>
      </c>
      <c r="B16" s="846" t="s">
        <v>413</v>
      </c>
      <c r="C16" s="855" t="s">
        <v>387</v>
      </c>
      <c r="D16" s="855" t="s">
        <v>414</v>
      </c>
      <c r="E16" s="848"/>
      <c r="F16" s="847" t="s">
        <v>387</v>
      </c>
      <c r="G16" s="861" t="s">
        <v>387</v>
      </c>
      <c r="H16" s="862" t="e">
        <f>G16-F16</f>
        <v>#VALUE!</v>
      </c>
      <c r="I16" s="863" t="e">
        <f t="shared" si="2"/>
        <v>#VALUE!</v>
      </c>
      <c r="J16" s="861" t="s">
        <v>387</v>
      </c>
      <c r="K16" s="862" t="e">
        <f>J16-F16</f>
        <v>#VALUE!</v>
      </c>
      <c r="L16" s="863" t="e">
        <f t="shared" si="3"/>
        <v>#VALUE!</v>
      </c>
      <c r="M16" s="860"/>
      <c r="N16" s="860"/>
      <c r="O16" s="860"/>
      <c r="P16" s="860"/>
      <c r="Q16" s="860"/>
      <c r="R16" s="860"/>
      <c r="S16" s="1242"/>
      <c r="T16" s="806" t="s">
        <v>415</v>
      </c>
      <c r="U16" s="807"/>
      <c r="V16" s="807"/>
      <c r="W16" s="807"/>
      <c r="X16" s="807"/>
      <c r="Y16" s="974"/>
    </row>
    <row r="17" spans="1:25" ht="46" hidden="1" customHeight="1" x14ac:dyDescent="0.25">
      <c r="A17" s="798" t="s">
        <v>181</v>
      </c>
      <c r="B17" s="846" t="s">
        <v>416</v>
      </c>
      <c r="C17" s="855"/>
      <c r="D17" s="855"/>
      <c r="E17" s="848"/>
      <c r="F17" s="849"/>
      <c r="G17" s="851"/>
      <c r="H17" s="862"/>
      <c r="I17" s="863"/>
      <c r="J17" s="851"/>
      <c r="K17" s="862"/>
      <c r="L17" s="863"/>
      <c r="M17" s="860"/>
      <c r="N17" s="860"/>
      <c r="O17" s="860"/>
      <c r="P17" s="860"/>
      <c r="Q17" s="860"/>
      <c r="R17" s="860"/>
      <c r="S17" s="1242"/>
      <c r="T17" s="806"/>
      <c r="U17" s="807"/>
      <c r="V17" s="807"/>
      <c r="W17" s="807"/>
      <c r="X17" s="807"/>
      <c r="Y17" s="974"/>
    </row>
    <row r="18" spans="1:25" ht="15" hidden="1" customHeight="1" x14ac:dyDescent="0.25">
      <c r="A18" s="798" t="s">
        <v>417</v>
      </c>
      <c r="B18" s="846" t="s">
        <v>418</v>
      </c>
      <c r="C18" s="855"/>
      <c r="D18" s="855"/>
      <c r="E18" s="848"/>
      <c r="F18" s="849"/>
      <c r="G18" s="851"/>
      <c r="H18" s="862"/>
      <c r="I18" s="863"/>
      <c r="J18" s="851"/>
      <c r="K18" s="862"/>
      <c r="L18" s="863"/>
      <c r="M18" s="860"/>
      <c r="N18" s="860"/>
      <c r="O18" s="860"/>
      <c r="P18" s="860"/>
      <c r="Q18" s="860"/>
      <c r="R18" s="860"/>
      <c r="S18" s="1242"/>
      <c r="T18" s="806"/>
      <c r="U18" s="807"/>
      <c r="V18" s="807"/>
      <c r="W18" s="807"/>
      <c r="X18" s="807"/>
      <c r="Y18" s="974"/>
    </row>
    <row r="19" spans="1:25" ht="15" hidden="1" customHeight="1" x14ac:dyDescent="0.25">
      <c r="A19" s="798" t="s">
        <v>419</v>
      </c>
      <c r="B19" s="846" t="s">
        <v>420</v>
      </c>
      <c r="C19" s="855" t="s">
        <v>387</v>
      </c>
      <c r="D19" s="855" t="s">
        <v>421</v>
      </c>
      <c r="E19" s="848"/>
      <c r="F19" s="847" t="s">
        <v>387</v>
      </c>
      <c r="G19" s="861" t="s">
        <v>387</v>
      </c>
      <c r="H19" s="862" t="e">
        <f>G19-F19</f>
        <v>#VALUE!</v>
      </c>
      <c r="I19" s="863" t="e">
        <f t="shared" si="2"/>
        <v>#VALUE!</v>
      </c>
      <c r="J19" s="861" t="s">
        <v>387</v>
      </c>
      <c r="K19" s="862" t="e">
        <f>J19-F19</f>
        <v>#VALUE!</v>
      </c>
      <c r="L19" s="863" t="e">
        <f t="shared" si="3"/>
        <v>#VALUE!</v>
      </c>
      <c r="M19" s="860"/>
      <c r="N19" s="860"/>
      <c r="O19" s="860"/>
      <c r="P19" s="860"/>
      <c r="Q19" s="860"/>
      <c r="R19" s="860"/>
      <c r="S19" s="1242"/>
      <c r="T19" s="806"/>
      <c r="U19" s="807"/>
      <c r="V19" s="807"/>
      <c r="W19" s="807"/>
      <c r="X19" s="807"/>
      <c r="Y19" s="974"/>
    </row>
    <row r="20" spans="1:25" ht="46" hidden="1" customHeight="1" x14ac:dyDescent="0.25">
      <c r="A20" s="798" t="s">
        <v>422</v>
      </c>
      <c r="B20" s="846" t="s">
        <v>423</v>
      </c>
      <c r="C20" s="855" t="s">
        <v>387</v>
      </c>
      <c r="D20" s="855" t="s">
        <v>424</v>
      </c>
      <c r="E20" s="848"/>
      <c r="F20" s="847" t="s">
        <v>387</v>
      </c>
      <c r="G20" s="861" t="s">
        <v>387</v>
      </c>
      <c r="H20" s="862" t="e">
        <f>G20-F20</f>
        <v>#VALUE!</v>
      </c>
      <c r="I20" s="863" t="e">
        <f t="shared" si="2"/>
        <v>#VALUE!</v>
      </c>
      <c r="J20" s="861" t="s">
        <v>387</v>
      </c>
      <c r="K20" s="862" t="e">
        <f>J20-F20</f>
        <v>#VALUE!</v>
      </c>
      <c r="L20" s="863" t="e">
        <f t="shared" si="3"/>
        <v>#VALUE!</v>
      </c>
      <c r="M20" s="860"/>
      <c r="N20" s="860"/>
      <c r="O20" s="860"/>
      <c r="P20" s="860"/>
      <c r="Q20" s="860"/>
      <c r="R20" s="860"/>
      <c r="S20" s="1242"/>
      <c r="T20" s="806" t="s">
        <v>425</v>
      </c>
      <c r="U20" s="807"/>
      <c r="V20" s="807"/>
      <c r="W20" s="807"/>
      <c r="X20" s="807"/>
      <c r="Y20" s="974"/>
    </row>
    <row r="21" spans="1:25" ht="45" hidden="1" customHeight="1" x14ac:dyDescent="0.25">
      <c r="A21" s="798"/>
      <c r="B21" s="846"/>
      <c r="C21" s="855" t="s">
        <v>387</v>
      </c>
      <c r="D21" s="855" t="s">
        <v>950</v>
      </c>
      <c r="E21" s="848"/>
      <c r="F21" s="847" t="s">
        <v>387</v>
      </c>
      <c r="G21" s="861" t="s">
        <v>387</v>
      </c>
      <c r="H21" s="862" t="e">
        <f>G21-F21</f>
        <v>#VALUE!</v>
      </c>
      <c r="I21" s="863" t="e">
        <f t="shared" si="2"/>
        <v>#VALUE!</v>
      </c>
      <c r="J21" s="861" t="s">
        <v>387</v>
      </c>
      <c r="K21" s="862" t="e">
        <f>J21-F21</f>
        <v>#VALUE!</v>
      </c>
      <c r="L21" s="863" t="e">
        <f t="shared" si="3"/>
        <v>#VALUE!</v>
      </c>
      <c r="M21" s="860"/>
      <c r="N21" s="860"/>
      <c r="O21" s="860"/>
      <c r="P21" s="860"/>
      <c r="Q21" s="860"/>
      <c r="R21" s="860"/>
      <c r="S21" s="1242"/>
      <c r="T21" s="806" t="s">
        <v>426</v>
      </c>
      <c r="U21" s="807"/>
      <c r="V21" s="807"/>
      <c r="W21" s="807"/>
      <c r="X21" s="807"/>
      <c r="Y21" s="974"/>
    </row>
    <row r="22" spans="1:25" ht="30" hidden="1" customHeight="1" x14ac:dyDescent="0.25">
      <c r="A22" s="798" t="s">
        <v>427</v>
      </c>
      <c r="B22" s="846" t="s">
        <v>428</v>
      </c>
      <c r="C22" s="855"/>
      <c r="D22" s="855" t="e">
        <f>' Performance indicators'!Sum</f>
        <v>#NAME?</v>
      </c>
      <c r="E22" s="848"/>
      <c r="F22" s="849"/>
      <c r="G22" s="851"/>
      <c r="H22" s="862"/>
      <c r="I22" s="863"/>
      <c r="J22" s="851"/>
      <c r="K22" s="862"/>
      <c r="L22" s="863"/>
      <c r="M22" s="860"/>
      <c r="N22" s="860"/>
      <c r="O22" s="860"/>
      <c r="P22" s="860"/>
      <c r="Q22" s="860"/>
      <c r="R22" s="860"/>
      <c r="S22" s="1242"/>
      <c r="T22" s="806"/>
      <c r="U22" s="807"/>
      <c r="V22" s="807"/>
      <c r="W22" s="807"/>
      <c r="X22" s="807"/>
      <c r="Y22" s="974"/>
    </row>
    <row r="23" spans="1:25" ht="36" hidden="1" customHeight="1" x14ac:dyDescent="0.25">
      <c r="A23" s="798" t="s">
        <v>429</v>
      </c>
      <c r="B23" s="846" t="s">
        <v>430</v>
      </c>
      <c r="C23" s="855" t="s">
        <v>387</v>
      </c>
      <c r="D23" s="855" t="s">
        <v>951</v>
      </c>
      <c r="E23" s="848"/>
      <c r="F23" s="847" t="s">
        <v>387</v>
      </c>
      <c r="G23" s="861" t="s">
        <v>387</v>
      </c>
      <c r="H23" s="862" t="e">
        <f t="shared" ref="H23:H27" si="4">G23-F23</f>
        <v>#VALUE!</v>
      </c>
      <c r="I23" s="863" t="e">
        <f t="shared" si="2"/>
        <v>#VALUE!</v>
      </c>
      <c r="J23" s="861" t="s">
        <v>387</v>
      </c>
      <c r="K23" s="862" t="e">
        <f t="shared" ref="K23:K27" si="5">J23-F23</f>
        <v>#VALUE!</v>
      </c>
      <c r="L23" s="863" t="e">
        <f t="shared" si="3"/>
        <v>#VALUE!</v>
      </c>
      <c r="M23" s="860"/>
      <c r="N23" s="860"/>
      <c r="O23" s="860"/>
      <c r="P23" s="860"/>
      <c r="Q23" s="860"/>
      <c r="R23" s="860"/>
      <c r="S23" s="1242"/>
      <c r="T23" s="806" t="s">
        <v>431</v>
      </c>
      <c r="U23" s="807"/>
      <c r="V23" s="807"/>
      <c r="W23" s="807"/>
      <c r="X23" s="807"/>
      <c r="Y23" s="974"/>
    </row>
    <row r="24" spans="1:25" ht="30" hidden="1" customHeight="1" x14ac:dyDescent="0.25">
      <c r="A24" s="798" t="s">
        <v>432</v>
      </c>
      <c r="B24" s="846" t="s">
        <v>433</v>
      </c>
      <c r="C24" s="855" t="s">
        <v>387</v>
      </c>
      <c r="D24" s="855" t="s">
        <v>434</v>
      </c>
      <c r="E24" s="848"/>
      <c r="F24" s="847" t="s">
        <v>387</v>
      </c>
      <c r="G24" s="861" t="s">
        <v>387</v>
      </c>
      <c r="H24" s="862" t="e">
        <f t="shared" si="4"/>
        <v>#VALUE!</v>
      </c>
      <c r="I24" s="863" t="e">
        <f t="shared" si="2"/>
        <v>#VALUE!</v>
      </c>
      <c r="J24" s="861" t="s">
        <v>387</v>
      </c>
      <c r="K24" s="862" t="e">
        <f t="shared" si="5"/>
        <v>#VALUE!</v>
      </c>
      <c r="L24" s="863" t="e">
        <f t="shared" si="3"/>
        <v>#VALUE!</v>
      </c>
      <c r="M24" s="860"/>
      <c r="N24" s="860"/>
      <c r="O24" s="860"/>
      <c r="P24" s="860"/>
      <c r="Q24" s="860"/>
      <c r="R24" s="860"/>
      <c r="S24" s="1242"/>
      <c r="T24" s="806" t="s">
        <v>435</v>
      </c>
      <c r="U24" s="807"/>
      <c r="V24" s="807"/>
      <c r="W24" s="807"/>
      <c r="X24" s="807"/>
      <c r="Y24" s="974"/>
    </row>
    <row r="25" spans="1:25" ht="162.65" hidden="1" customHeight="1" x14ac:dyDescent="0.25">
      <c r="A25" s="798" t="s">
        <v>436</v>
      </c>
      <c r="B25" s="846" t="s">
        <v>437</v>
      </c>
      <c r="C25" s="855" t="s">
        <v>387</v>
      </c>
      <c r="D25" s="855" t="s">
        <v>952</v>
      </c>
      <c r="E25" s="848"/>
      <c r="F25" s="847" t="s">
        <v>387</v>
      </c>
      <c r="G25" s="861" t="s">
        <v>387</v>
      </c>
      <c r="H25" s="862" t="e">
        <f t="shared" si="4"/>
        <v>#VALUE!</v>
      </c>
      <c r="I25" s="863" t="e">
        <f t="shared" si="2"/>
        <v>#VALUE!</v>
      </c>
      <c r="J25" s="861" t="s">
        <v>387</v>
      </c>
      <c r="K25" s="862" t="e">
        <f t="shared" si="5"/>
        <v>#VALUE!</v>
      </c>
      <c r="L25" s="863" t="e">
        <f t="shared" si="3"/>
        <v>#VALUE!</v>
      </c>
      <c r="M25" s="860"/>
      <c r="N25" s="860"/>
      <c r="O25" s="860"/>
      <c r="P25" s="860"/>
      <c r="Q25" s="860"/>
      <c r="R25" s="860"/>
      <c r="S25" s="1242"/>
      <c r="T25" s="806" t="s">
        <v>438</v>
      </c>
      <c r="U25" s="807"/>
      <c r="V25" s="807"/>
      <c r="W25" s="807"/>
      <c r="X25" s="807"/>
      <c r="Y25" s="974"/>
    </row>
    <row r="26" spans="1:25" ht="78.75" hidden="1" customHeight="1" x14ac:dyDescent="0.25">
      <c r="A26" s="798" t="s">
        <v>439</v>
      </c>
      <c r="B26" s="846" t="s">
        <v>440</v>
      </c>
      <c r="C26" s="855" t="s">
        <v>387</v>
      </c>
      <c r="D26" s="855" t="s">
        <v>441</v>
      </c>
      <c r="E26" s="848"/>
      <c r="F26" s="847" t="s">
        <v>387</v>
      </c>
      <c r="G26" s="861" t="s">
        <v>387</v>
      </c>
      <c r="H26" s="862" t="e">
        <f t="shared" si="4"/>
        <v>#VALUE!</v>
      </c>
      <c r="I26" s="863" t="e">
        <f t="shared" si="2"/>
        <v>#VALUE!</v>
      </c>
      <c r="J26" s="861" t="s">
        <v>387</v>
      </c>
      <c r="K26" s="862" t="e">
        <f t="shared" si="5"/>
        <v>#VALUE!</v>
      </c>
      <c r="L26" s="863" t="e">
        <f t="shared" si="3"/>
        <v>#VALUE!</v>
      </c>
      <c r="M26" s="860"/>
      <c r="N26" s="860"/>
      <c r="O26" s="860"/>
      <c r="P26" s="860"/>
      <c r="Q26" s="860"/>
      <c r="R26" s="860"/>
      <c r="S26" s="1242"/>
      <c r="T26" s="806" t="s">
        <v>442</v>
      </c>
      <c r="U26" s="807"/>
      <c r="V26" s="807"/>
      <c r="W26" s="807"/>
      <c r="X26" s="807"/>
      <c r="Y26" s="974"/>
    </row>
    <row r="27" spans="1:25" ht="61.5" hidden="1" customHeight="1" x14ac:dyDescent="0.25">
      <c r="A27" s="798"/>
      <c r="B27" s="846"/>
      <c r="C27" s="855" t="s">
        <v>387</v>
      </c>
      <c r="D27" s="855" t="s">
        <v>443</v>
      </c>
      <c r="E27" s="848"/>
      <c r="F27" s="847" t="s">
        <v>387</v>
      </c>
      <c r="G27" s="861" t="s">
        <v>387</v>
      </c>
      <c r="H27" s="862" t="e">
        <f t="shared" si="4"/>
        <v>#VALUE!</v>
      </c>
      <c r="I27" s="863" t="e">
        <f t="shared" si="2"/>
        <v>#VALUE!</v>
      </c>
      <c r="J27" s="861" t="s">
        <v>387</v>
      </c>
      <c r="K27" s="862" t="e">
        <f t="shared" si="5"/>
        <v>#VALUE!</v>
      </c>
      <c r="L27" s="863" t="e">
        <f t="shared" si="3"/>
        <v>#VALUE!</v>
      </c>
      <c r="M27" s="860"/>
      <c r="N27" s="860"/>
      <c r="O27" s="860"/>
      <c r="P27" s="860"/>
      <c r="Q27" s="860"/>
      <c r="R27" s="860"/>
      <c r="S27" s="1242"/>
      <c r="T27" s="806" t="s">
        <v>444</v>
      </c>
      <c r="U27" s="807"/>
      <c r="V27" s="807"/>
      <c r="W27" s="807"/>
      <c r="X27" s="807"/>
      <c r="Y27" s="974"/>
    </row>
    <row r="28" spans="1:25" ht="30" customHeight="1" x14ac:dyDescent="0.25">
      <c r="A28" s="808" t="s">
        <v>182</v>
      </c>
      <c r="B28" s="864" t="s">
        <v>183</v>
      </c>
      <c r="C28" s="865"/>
      <c r="D28" s="865"/>
      <c r="E28" s="866"/>
      <c r="F28" s="867"/>
      <c r="G28" s="867"/>
      <c r="H28" s="868"/>
      <c r="I28" s="869"/>
      <c r="J28" s="867"/>
      <c r="K28" s="868"/>
      <c r="L28" s="869"/>
      <c r="M28" s="870"/>
      <c r="N28" s="870"/>
      <c r="O28" s="870"/>
      <c r="P28" s="870"/>
      <c r="Q28" s="870"/>
      <c r="R28" s="870"/>
      <c r="S28" s="809"/>
      <c r="T28" s="809"/>
      <c r="U28" s="1317"/>
      <c r="V28" s="1317"/>
      <c r="W28" s="810"/>
      <c r="X28" s="810"/>
      <c r="Y28" s="974"/>
    </row>
    <row r="29" spans="1:25" ht="63" x14ac:dyDescent="0.25">
      <c r="A29" s="798" t="s">
        <v>184</v>
      </c>
      <c r="B29" s="846" t="s">
        <v>185</v>
      </c>
      <c r="C29" s="855"/>
      <c r="D29" s="855"/>
      <c r="E29" s="848"/>
      <c r="F29" s="849"/>
      <c r="G29" s="851"/>
      <c r="H29" s="862"/>
      <c r="I29" s="863"/>
      <c r="J29" s="851"/>
      <c r="K29" s="862"/>
      <c r="L29" s="863"/>
      <c r="M29" s="860"/>
      <c r="N29" s="860"/>
      <c r="O29" s="860"/>
      <c r="P29" s="860"/>
      <c r="Q29" s="860"/>
      <c r="R29" s="860"/>
      <c r="S29" s="1242"/>
      <c r="T29" s="806"/>
      <c r="U29" s="1318"/>
      <c r="V29" s="1319"/>
      <c r="W29" s="811"/>
      <c r="X29" s="811"/>
      <c r="Y29" s="974"/>
    </row>
    <row r="30" spans="1:25" ht="56.25" customHeight="1" x14ac:dyDescent="0.25">
      <c r="A30" s="1270" t="s">
        <v>186</v>
      </c>
      <c r="B30" s="1299" t="s">
        <v>187</v>
      </c>
      <c r="C30" s="1283" t="s">
        <v>188</v>
      </c>
      <c r="D30" s="1303" t="s">
        <v>189</v>
      </c>
      <c r="E30" s="1306">
        <v>0</v>
      </c>
      <c r="F30" s="1288">
        <v>0</v>
      </c>
      <c r="G30" s="1290">
        <v>100</v>
      </c>
      <c r="H30" s="1327">
        <f t="shared" ref="H30:H56" si="6">G30-F30</f>
        <v>100</v>
      </c>
      <c r="I30" s="1337" t="e">
        <f>((G30-E30)/E30)</f>
        <v>#DIV/0!</v>
      </c>
      <c r="J30" s="1290">
        <v>100</v>
      </c>
      <c r="K30" s="1340">
        <f>J30-F30</f>
        <v>100</v>
      </c>
      <c r="L30" s="1327" t="e">
        <f>((J30-E30)/E30)</f>
        <v>#DIV/0!</v>
      </c>
      <c r="M30" s="1310">
        <v>24</v>
      </c>
      <c r="N30" s="1310">
        <f>+V31+V32+V33+V34</f>
        <v>120</v>
      </c>
      <c r="O30" s="1310">
        <f>+V31+V32+V33+V34</f>
        <v>120</v>
      </c>
      <c r="P30" s="1310">
        <f>+V31+V32+V33+V34</f>
        <v>120</v>
      </c>
      <c r="Q30" s="1310">
        <f>+V31+V32+V33+V34</f>
        <v>120</v>
      </c>
      <c r="R30" s="1310">
        <v>120</v>
      </c>
      <c r="S30" s="1390">
        <v>120</v>
      </c>
      <c r="T30" s="1330" t="s">
        <v>445</v>
      </c>
      <c r="U30" s="1335" t="s">
        <v>941</v>
      </c>
      <c r="V30" s="1335"/>
      <c r="W30" s="1320" t="s">
        <v>953</v>
      </c>
      <c r="X30" s="1423"/>
      <c r="Y30" s="1426"/>
    </row>
    <row r="31" spans="1:25" ht="30.75" customHeight="1" x14ac:dyDescent="0.25">
      <c r="A31" s="1271"/>
      <c r="B31" s="1300"/>
      <c r="C31" s="1284"/>
      <c r="D31" s="1304"/>
      <c r="E31" s="1307"/>
      <c r="F31" s="1289"/>
      <c r="G31" s="1291"/>
      <c r="H31" s="1328"/>
      <c r="I31" s="1338"/>
      <c r="J31" s="1291"/>
      <c r="K31" s="1341"/>
      <c r="L31" s="1328"/>
      <c r="M31" s="1311"/>
      <c r="N31" s="1311"/>
      <c r="O31" s="1311"/>
      <c r="P31" s="1311"/>
      <c r="Q31" s="1311"/>
      <c r="R31" s="1311"/>
      <c r="S31" s="1391"/>
      <c r="T31" s="1331"/>
      <c r="U31" s="839" t="s">
        <v>312</v>
      </c>
      <c r="V31" s="931" t="s">
        <v>588</v>
      </c>
      <c r="W31" s="1321"/>
      <c r="X31" s="1424"/>
      <c r="Y31" s="1427"/>
    </row>
    <row r="32" spans="1:25" ht="30.75" customHeight="1" x14ac:dyDescent="0.25">
      <c r="A32" s="1271"/>
      <c r="B32" s="1300"/>
      <c r="C32" s="1284"/>
      <c r="D32" s="1304"/>
      <c r="E32" s="1307"/>
      <c r="F32" s="1289"/>
      <c r="G32" s="1291"/>
      <c r="H32" s="1328"/>
      <c r="I32" s="1338"/>
      <c r="J32" s="1291"/>
      <c r="K32" s="1341"/>
      <c r="L32" s="1328"/>
      <c r="M32" s="1311"/>
      <c r="N32" s="1311"/>
      <c r="O32" s="1311"/>
      <c r="P32" s="1311"/>
      <c r="Q32" s="1311"/>
      <c r="R32" s="1311"/>
      <c r="S32" s="1391"/>
      <c r="T32" s="1331"/>
      <c r="U32" s="839" t="s">
        <v>313</v>
      </c>
      <c r="V32" s="931" t="s">
        <v>589</v>
      </c>
      <c r="W32" s="1321"/>
      <c r="X32" s="1424"/>
      <c r="Y32" s="1427"/>
    </row>
    <row r="33" spans="1:25" ht="30.75" customHeight="1" x14ac:dyDescent="0.25">
      <c r="A33" s="1271"/>
      <c r="B33" s="1300"/>
      <c r="C33" s="1284"/>
      <c r="D33" s="1304"/>
      <c r="E33" s="1307"/>
      <c r="F33" s="1289"/>
      <c r="G33" s="1291"/>
      <c r="H33" s="1328"/>
      <c r="I33" s="1338"/>
      <c r="J33" s="1291"/>
      <c r="K33" s="1341"/>
      <c r="L33" s="1328"/>
      <c r="M33" s="1311"/>
      <c r="N33" s="1311"/>
      <c r="O33" s="1311"/>
      <c r="P33" s="1311"/>
      <c r="Q33" s="1311"/>
      <c r="R33" s="1311"/>
      <c r="S33" s="1391"/>
      <c r="T33" s="1331"/>
      <c r="U33" s="839" t="s">
        <v>314</v>
      </c>
      <c r="V33" s="931" t="s">
        <v>590</v>
      </c>
      <c r="W33" s="1321"/>
      <c r="X33" s="1424"/>
      <c r="Y33" s="1427"/>
    </row>
    <row r="34" spans="1:25" ht="94.5" customHeight="1" x14ac:dyDescent="0.25">
      <c r="A34" s="1272"/>
      <c r="B34" s="1301"/>
      <c r="C34" s="1302"/>
      <c r="D34" s="1305"/>
      <c r="E34" s="1308"/>
      <c r="F34" s="1309"/>
      <c r="G34" s="1336"/>
      <c r="H34" s="1329"/>
      <c r="I34" s="1339"/>
      <c r="J34" s="1336"/>
      <c r="K34" s="1342"/>
      <c r="L34" s="1329"/>
      <c r="M34" s="1312"/>
      <c r="N34" s="1312"/>
      <c r="O34" s="1312"/>
      <c r="P34" s="1312"/>
      <c r="Q34" s="1312"/>
      <c r="R34" s="1312"/>
      <c r="S34" s="1392"/>
      <c r="T34" s="1332"/>
      <c r="U34" s="839" t="s">
        <v>315</v>
      </c>
      <c r="V34" s="931" t="s">
        <v>591</v>
      </c>
      <c r="W34" s="1322"/>
      <c r="X34" s="1425"/>
      <c r="Y34" s="1428"/>
    </row>
    <row r="35" spans="1:25" ht="62.25" customHeight="1" x14ac:dyDescent="0.25">
      <c r="A35" s="798" t="s">
        <v>190</v>
      </c>
      <c r="B35" s="871" t="s">
        <v>191</v>
      </c>
      <c r="C35" s="855" t="s">
        <v>192</v>
      </c>
      <c r="D35" s="872" t="s">
        <v>193</v>
      </c>
      <c r="E35" s="849">
        <v>0</v>
      </c>
      <c r="F35" s="889">
        <v>0</v>
      </c>
      <c r="G35" s="890">
        <v>1</v>
      </c>
      <c r="H35" s="951">
        <f>G35-F35</f>
        <v>1</v>
      </c>
      <c r="I35" s="952" t="e">
        <f>((G35-E35)/E35)</f>
        <v>#DIV/0!</v>
      </c>
      <c r="J35" s="890">
        <v>1</v>
      </c>
      <c r="K35" s="962">
        <f t="shared" ref="K35:K52" si="7">J35-F35</f>
        <v>1</v>
      </c>
      <c r="L35" s="951" t="e">
        <f t="shared" ref="L35:L52" si="8">((J35-E35)/E35)</f>
        <v>#DIV/0!</v>
      </c>
      <c r="M35" s="963">
        <v>0</v>
      </c>
      <c r="N35" s="963">
        <v>1</v>
      </c>
      <c r="O35" s="963">
        <v>1</v>
      </c>
      <c r="P35" s="963">
        <v>1</v>
      </c>
      <c r="Q35" s="963">
        <v>1</v>
      </c>
      <c r="R35" s="963">
        <v>1</v>
      </c>
      <c r="S35" s="1243">
        <v>1</v>
      </c>
      <c r="T35" s="814" t="s">
        <v>446</v>
      </c>
      <c r="U35" s="1323" t="s">
        <v>954</v>
      </c>
      <c r="V35" s="1324"/>
      <c r="W35" s="840"/>
      <c r="X35" s="840"/>
      <c r="Y35" s="974"/>
    </row>
    <row r="36" spans="1:25" ht="186" x14ac:dyDescent="0.25">
      <c r="A36" s="798" t="s">
        <v>194</v>
      </c>
      <c r="B36" s="871" t="s">
        <v>191</v>
      </c>
      <c r="C36" s="855" t="s">
        <v>195</v>
      </c>
      <c r="D36" s="872" t="s">
        <v>196</v>
      </c>
      <c r="E36" s="849">
        <v>0</v>
      </c>
      <c r="F36" s="889">
        <v>0</v>
      </c>
      <c r="G36" s="890">
        <v>5</v>
      </c>
      <c r="H36" s="951">
        <f t="shared" si="6"/>
        <v>5</v>
      </c>
      <c r="I36" s="952" t="e">
        <f t="shared" ref="I36:I55" si="9">((G36-E36)/E36)</f>
        <v>#DIV/0!</v>
      </c>
      <c r="J36" s="890">
        <v>9</v>
      </c>
      <c r="K36" s="962">
        <f t="shared" si="7"/>
        <v>9</v>
      </c>
      <c r="L36" s="951" t="e">
        <f t="shared" si="8"/>
        <v>#DIV/0!</v>
      </c>
      <c r="M36" s="963">
        <v>0</v>
      </c>
      <c r="N36" s="963">
        <v>5</v>
      </c>
      <c r="O36" s="963">
        <v>5</v>
      </c>
      <c r="P36" s="963">
        <v>5</v>
      </c>
      <c r="Q36" s="963">
        <v>5</v>
      </c>
      <c r="R36" s="963">
        <v>5</v>
      </c>
      <c r="S36" s="1243">
        <v>5</v>
      </c>
      <c r="T36" s="814" t="s">
        <v>447</v>
      </c>
      <c r="U36" s="1265" t="s">
        <v>592</v>
      </c>
      <c r="V36" s="1266"/>
      <c r="W36" s="932" t="s">
        <v>966</v>
      </c>
      <c r="X36" s="932"/>
      <c r="Y36" s="974"/>
    </row>
    <row r="37" spans="1:25" ht="121.5" customHeight="1" x14ac:dyDescent="0.25">
      <c r="A37" s="798" t="s">
        <v>197</v>
      </c>
      <c r="B37" s="871" t="s">
        <v>191</v>
      </c>
      <c r="C37" s="855" t="s">
        <v>198</v>
      </c>
      <c r="D37" s="872" t="s">
        <v>189</v>
      </c>
      <c r="E37" s="849">
        <v>0</v>
      </c>
      <c r="F37" s="889">
        <v>0</v>
      </c>
      <c r="G37" s="890">
        <v>15</v>
      </c>
      <c r="H37" s="951">
        <f t="shared" si="6"/>
        <v>15</v>
      </c>
      <c r="I37" s="952" t="e">
        <f t="shared" si="9"/>
        <v>#DIV/0!</v>
      </c>
      <c r="J37" s="890">
        <v>27</v>
      </c>
      <c r="K37" s="962">
        <f t="shared" si="7"/>
        <v>27</v>
      </c>
      <c r="L37" s="951" t="e">
        <f t="shared" si="8"/>
        <v>#DIV/0!</v>
      </c>
      <c r="M37" s="963">
        <v>0</v>
      </c>
      <c r="N37" s="963">
        <v>120</v>
      </c>
      <c r="O37" s="963">
        <v>120</v>
      </c>
      <c r="P37" s="963">
        <v>120</v>
      </c>
      <c r="Q37" s="963">
        <v>120</v>
      </c>
      <c r="R37" s="963">
        <v>120</v>
      </c>
      <c r="S37" s="1243">
        <v>120</v>
      </c>
      <c r="T37" s="814" t="s">
        <v>448</v>
      </c>
      <c r="U37" s="1325" t="s">
        <v>967</v>
      </c>
      <c r="V37" s="1326"/>
      <c r="W37" s="933" t="s">
        <v>324</v>
      </c>
      <c r="X37" s="988"/>
      <c r="Y37" s="974"/>
    </row>
    <row r="38" spans="1:25" ht="48" customHeight="1" x14ac:dyDescent="0.25">
      <c r="A38" s="798" t="s">
        <v>199</v>
      </c>
      <c r="B38" s="871" t="s">
        <v>200</v>
      </c>
      <c r="C38" s="855" t="s">
        <v>201</v>
      </c>
      <c r="D38" s="872" t="s">
        <v>196</v>
      </c>
      <c r="E38" s="849">
        <v>0</v>
      </c>
      <c r="F38" s="889">
        <v>0</v>
      </c>
      <c r="G38" s="890">
        <v>5</v>
      </c>
      <c r="H38" s="951">
        <f t="shared" si="6"/>
        <v>5</v>
      </c>
      <c r="I38" s="952" t="e">
        <f t="shared" si="9"/>
        <v>#DIV/0!</v>
      </c>
      <c r="J38" s="890">
        <v>9</v>
      </c>
      <c r="K38" s="962">
        <f t="shared" si="7"/>
        <v>9</v>
      </c>
      <c r="L38" s="951" t="e">
        <f t="shared" si="8"/>
        <v>#DIV/0!</v>
      </c>
      <c r="M38" s="963">
        <v>0</v>
      </c>
      <c r="N38" s="963">
        <v>1</v>
      </c>
      <c r="O38" s="963">
        <v>1</v>
      </c>
      <c r="P38" s="963">
        <v>1</v>
      </c>
      <c r="Q38" s="963">
        <v>1</v>
      </c>
      <c r="R38" s="963">
        <v>5</v>
      </c>
      <c r="S38" s="1243">
        <v>5</v>
      </c>
      <c r="T38" s="814" t="s">
        <v>449</v>
      </c>
      <c r="U38" s="1333" t="s">
        <v>968</v>
      </c>
      <c r="V38" s="1334"/>
      <c r="W38" s="933" t="s">
        <v>324</v>
      </c>
      <c r="X38" s="988"/>
      <c r="Y38" s="974"/>
    </row>
    <row r="39" spans="1:25" ht="126" x14ac:dyDescent="0.25">
      <c r="A39" s="798" t="s">
        <v>202</v>
      </c>
      <c r="B39" s="871" t="s">
        <v>203</v>
      </c>
      <c r="C39" s="855" t="s">
        <v>204</v>
      </c>
      <c r="D39" s="872" t="s">
        <v>205</v>
      </c>
      <c r="E39" s="849">
        <v>0</v>
      </c>
      <c r="F39" s="889">
        <v>0</v>
      </c>
      <c r="G39" s="890">
        <v>4000</v>
      </c>
      <c r="H39" s="951">
        <f t="shared" si="6"/>
        <v>4000</v>
      </c>
      <c r="I39" s="952" t="e">
        <f t="shared" si="9"/>
        <v>#DIV/0!</v>
      </c>
      <c r="J39" s="890">
        <v>4000</v>
      </c>
      <c r="K39" s="962">
        <f>J39-F39</f>
        <v>4000</v>
      </c>
      <c r="L39" s="951" t="e">
        <f t="shared" si="8"/>
        <v>#DIV/0!</v>
      </c>
      <c r="M39" s="963">
        <v>6096</v>
      </c>
      <c r="N39" s="963">
        <v>6096</v>
      </c>
      <c r="O39" s="963">
        <v>6096</v>
      </c>
      <c r="P39" s="963">
        <v>6096</v>
      </c>
      <c r="Q39" s="963">
        <v>6096</v>
      </c>
      <c r="R39" s="963">
        <v>6096</v>
      </c>
      <c r="S39" s="1243">
        <v>6096</v>
      </c>
      <c r="T39" s="814" t="s">
        <v>450</v>
      </c>
      <c r="U39" s="1265" t="s">
        <v>306</v>
      </c>
      <c r="V39" s="1266"/>
      <c r="W39" s="840"/>
      <c r="X39" s="840"/>
      <c r="Y39" s="974"/>
    </row>
    <row r="40" spans="1:25" ht="143.5" customHeight="1" x14ac:dyDescent="0.25">
      <c r="A40" s="798" t="s">
        <v>206</v>
      </c>
      <c r="B40" s="871" t="s">
        <v>203</v>
      </c>
      <c r="C40" s="855" t="s">
        <v>207</v>
      </c>
      <c r="D40" s="872" t="s">
        <v>205</v>
      </c>
      <c r="E40" s="849">
        <v>0</v>
      </c>
      <c r="F40" s="889">
        <v>0</v>
      </c>
      <c r="G40" s="890">
        <v>90000</v>
      </c>
      <c r="H40" s="951">
        <f t="shared" si="6"/>
        <v>90000</v>
      </c>
      <c r="I40" s="952" t="e">
        <f t="shared" si="9"/>
        <v>#DIV/0!</v>
      </c>
      <c r="J40" s="890">
        <v>190000</v>
      </c>
      <c r="K40" s="962">
        <f t="shared" si="7"/>
        <v>190000</v>
      </c>
      <c r="L40" s="951" t="e">
        <f t="shared" si="8"/>
        <v>#DIV/0!</v>
      </c>
      <c r="M40" s="963">
        <v>0</v>
      </c>
      <c r="N40" s="963">
        <v>0</v>
      </c>
      <c r="O40" s="963">
        <v>0</v>
      </c>
      <c r="P40" s="963">
        <v>0</v>
      </c>
      <c r="Q40" s="966">
        <v>130609</v>
      </c>
      <c r="R40" s="966">
        <v>385789</v>
      </c>
      <c r="S40" s="1244">
        <v>385789</v>
      </c>
      <c r="T40" s="814" t="s">
        <v>451</v>
      </c>
      <c r="U40" s="1263" t="s">
        <v>1008</v>
      </c>
      <c r="V40" s="1264"/>
      <c r="W40" s="935"/>
      <c r="X40" s="987"/>
      <c r="Y40" s="1260"/>
    </row>
    <row r="41" spans="1:25" ht="51" customHeight="1" x14ac:dyDescent="0.25">
      <c r="A41" s="1270" t="s">
        <v>208</v>
      </c>
      <c r="B41" s="1299" t="s">
        <v>594</v>
      </c>
      <c r="C41" s="1283" t="s">
        <v>201</v>
      </c>
      <c r="D41" s="1303" t="s">
        <v>196</v>
      </c>
      <c r="E41" s="1306">
        <v>0</v>
      </c>
      <c r="F41" s="1288">
        <v>0</v>
      </c>
      <c r="G41" s="1290">
        <v>5</v>
      </c>
      <c r="H41" s="1327">
        <f t="shared" si="6"/>
        <v>5</v>
      </c>
      <c r="I41" s="1337" t="e">
        <f t="shared" si="9"/>
        <v>#DIV/0!</v>
      </c>
      <c r="J41" s="1290">
        <v>9</v>
      </c>
      <c r="K41" s="1340">
        <f t="shared" si="7"/>
        <v>9</v>
      </c>
      <c r="L41" s="1327" t="e">
        <f t="shared" si="8"/>
        <v>#DIV/0!</v>
      </c>
      <c r="M41" s="1310">
        <v>4</v>
      </c>
      <c r="N41" s="1310">
        <v>4</v>
      </c>
      <c r="O41" s="1310">
        <v>4</v>
      </c>
      <c r="P41" s="1310">
        <v>4</v>
      </c>
      <c r="Q41" s="1310">
        <v>5</v>
      </c>
      <c r="R41" s="1310">
        <v>5</v>
      </c>
      <c r="S41" s="1390">
        <v>5</v>
      </c>
      <c r="T41" s="1330" t="s">
        <v>452</v>
      </c>
      <c r="U41" s="1383" t="s">
        <v>969</v>
      </c>
      <c r="V41" s="1384"/>
      <c r="W41" s="1430" t="s">
        <v>324</v>
      </c>
      <c r="X41" s="1423"/>
      <c r="Y41" s="1426"/>
    </row>
    <row r="42" spans="1:25" ht="14.25" customHeight="1" x14ac:dyDescent="0.25">
      <c r="A42" s="1271"/>
      <c r="B42" s="1300"/>
      <c r="C42" s="1284"/>
      <c r="D42" s="1304"/>
      <c r="E42" s="1307"/>
      <c r="F42" s="1289"/>
      <c r="G42" s="1291"/>
      <c r="H42" s="1328"/>
      <c r="I42" s="1338"/>
      <c r="J42" s="1291"/>
      <c r="K42" s="1341"/>
      <c r="L42" s="1328"/>
      <c r="M42" s="1311"/>
      <c r="N42" s="1311"/>
      <c r="O42" s="1311"/>
      <c r="P42" s="1311"/>
      <c r="Q42" s="1311"/>
      <c r="R42" s="1311"/>
      <c r="S42" s="1391"/>
      <c r="T42" s="1331"/>
      <c r="U42" s="1385"/>
      <c r="V42" s="1386"/>
      <c r="W42" s="1430"/>
      <c r="X42" s="1424"/>
      <c r="Y42" s="1427"/>
    </row>
    <row r="43" spans="1:25" ht="14.25" customHeight="1" x14ac:dyDescent="0.25">
      <c r="A43" s="1271"/>
      <c r="B43" s="1300"/>
      <c r="C43" s="1284"/>
      <c r="D43" s="1304"/>
      <c r="E43" s="1307"/>
      <c r="F43" s="1289"/>
      <c r="G43" s="1291"/>
      <c r="H43" s="1328"/>
      <c r="I43" s="1338"/>
      <c r="J43" s="1291"/>
      <c r="K43" s="1341"/>
      <c r="L43" s="1328"/>
      <c r="M43" s="1311"/>
      <c r="N43" s="1311"/>
      <c r="O43" s="1311"/>
      <c r="P43" s="1311"/>
      <c r="Q43" s="1311"/>
      <c r="R43" s="1311"/>
      <c r="S43" s="1391"/>
      <c r="T43" s="1331"/>
      <c r="U43" s="1385"/>
      <c r="V43" s="1386"/>
      <c r="W43" s="1430"/>
      <c r="X43" s="1424"/>
      <c r="Y43" s="1427"/>
    </row>
    <row r="44" spans="1:25" ht="14.25" customHeight="1" x14ac:dyDescent="0.25">
      <c r="A44" s="1271"/>
      <c r="B44" s="1300"/>
      <c r="C44" s="1284"/>
      <c r="D44" s="1304"/>
      <c r="E44" s="1307"/>
      <c r="F44" s="1289"/>
      <c r="G44" s="1291"/>
      <c r="H44" s="1328"/>
      <c r="I44" s="1338"/>
      <c r="J44" s="1291"/>
      <c r="K44" s="1341"/>
      <c r="L44" s="1328"/>
      <c r="M44" s="1311"/>
      <c r="N44" s="1311"/>
      <c r="O44" s="1311"/>
      <c r="P44" s="1311"/>
      <c r="Q44" s="1311"/>
      <c r="R44" s="1311"/>
      <c r="S44" s="1391"/>
      <c r="T44" s="1331"/>
      <c r="U44" s="1385"/>
      <c r="V44" s="1386"/>
      <c r="W44" s="1430"/>
      <c r="X44" s="1424"/>
      <c r="Y44" s="1427"/>
    </row>
    <row r="45" spans="1:25" ht="14.25" customHeight="1" x14ac:dyDescent="0.25">
      <c r="A45" s="1272"/>
      <c r="B45" s="1301"/>
      <c r="C45" s="1302"/>
      <c r="D45" s="1305"/>
      <c r="E45" s="1308"/>
      <c r="F45" s="1309"/>
      <c r="G45" s="1336"/>
      <c r="H45" s="1329"/>
      <c r="I45" s="1339"/>
      <c r="J45" s="1336"/>
      <c r="K45" s="1342"/>
      <c r="L45" s="1329"/>
      <c r="M45" s="1312"/>
      <c r="N45" s="1312"/>
      <c r="O45" s="1312"/>
      <c r="P45" s="1312"/>
      <c r="Q45" s="1312"/>
      <c r="R45" s="1312"/>
      <c r="S45" s="1392"/>
      <c r="T45" s="1332"/>
      <c r="U45" s="1387"/>
      <c r="V45" s="1388"/>
      <c r="W45" s="1430"/>
      <c r="X45" s="1425"/>
      <c r="Y45" s="1428"/>
    </row>
    <row r="46" spans="1:25" ht="80.150000000000006" customHeight="1" x14ac:dyDescent="0.25">
      <c r="A46" s="798" t="s">
        <v>209</v>
      </c>
      <c r="B46" s="871" t="s">
        <v>210</v>
      </c>
      <c r="C46" s="855" t="s">
        <v>201</v>
      </c>
      <c r="D46" s="872" t="s">
        <v>196</v>
      </c>
      <c r="E46" s="849">
        <v>0</v>
      </c>
      <c r="F46" s="889">
        <v>0</v>
      </c>
      <c r="G46" s="890">
        <v>5</v>
      </c>
      <c r="H46" s="951">
        <f t="shared" si="6"/>
        <v>5</v>
      </c>
      <c r="I46" s="952" t="e">
        <f t="shared" si="9"/>
        <v>#DIV/0!</v>
      </c>
      <c r="J46" s="890">
        <v>9</v>
      </c>
      <c r="K46" s="962">
        <f t="shared" si="7"/>
        <v>9</v>
      </c>
      <c r="L46" s="951" t="e">
        <f t="shared" si="8"/>
        <v>#DIV/0!</v>
      </c>
      <c r="M46" s="963">
        <v>0</v>
      </c>
      <c r="N46" s="963">
        <v>2</v>
      </c>
      <c r="O46" s="963">
        <v>5</v>
      </c>
      <c r="P46" s="963">
        <v>5</v>
      </c>
      <c r="Q46" s="963">
        <v>5</v>
      </c>
      <c r="R46" s="963">
        <v>5</v>
      </c>
      <c r="S46" s="1243">
        <v>5</v>
      </c>
      <c r="T46" s="814" t="s">
        <v>453</v>
      </c>
      <c r="U46" s="1263" t="s">
        <v>970</v>
      </c>
      <c r="V46" s="1264"/>
      <c r="W46" s="933" t="s">
        <v>324</v>
      </c>
      <c r="X46" s="988"/>
      <c r="Y46" s="974"/>
    </row>
    <row r="47" spans="1:25" s="209" customFormat="1" ht="102" customHeight="1" x14ac:dyDescent="0.25">
      <c r="A47" s="812" t="s">
        <v>211</v>
      </c>
      <c r="B47" s="871" t="s">
        <v>212</v>
      </c>
      <c r="C47" s="872" t="s">
        <v>213</v>
      </c>
      <c r="D47" s="872" t="s">
        <v>214</v>
      </c>
      <c r="E47" s="873">
        <v>0</v>
      </c>
      <c r="F47" s="873">
        <v>0</v>
      </c>
      <c r="G47" s="874">
        <v>5</v>
      </c>
      <c r="H47" s="951">
        <f t="shared" si="6"/>
        <v>5</v>
      </c>
      <c r="I47" s="952" t="e">
        <f t="shared" si="9"/>
        <v>#DIV/0!</v>
      </c>
      <c r="J47" s="874">
        <v>9</v>
      </c>
      <c r="K47" s="962">
        <f t="shared" si="7"/>
        <v>9</v>
      </c>
      <c r="L47" s="951" t="e">
        <f t="shared" si="8"/>
        <v>#DIV/0!</v>
      </c>
      <c r="M47" s="963">
        <v>0</v>
      </c>
      <c r="N47" s="963">
        <v>0</v>
      </c>
      <c r="O47" s="963">
        <v>0</v>
      </c>
      <c r="P47" s="963">
        <v>0</v>
      </c>
      <c r="Q47" s="963">
        <v>0</v>
      </c>
      <c r="R47" s="963">
        <v>5</v>
      </c>
      <c r="S47" s="1243">
        <v>5</v>
      </c>
      <c r="T47" s="814" t="s">
        <v>454</v>
      </c>
      <c r="U47" s="1263" t="s">
        <v>971</v>
      </c>
      <c r="V47" s="1264"/>
      <c r="W47" s="933" t="s">
        <v>324</v>
      </c>
      <c r="X47" s="988"/>
      <c r="Y47" s="267"/>
    </row>
    <row r="48" spans="1:25" s="209" customFormat="1" ht="30" hidden="1" customHeight="1" x14ac:dyDescent="0.25">
      <c r="A48" s="812" t="s">
        <v>455</v>
      </c>
      <c r="B48" s="871" t="s">
        <v>456</v>
      </c>
      <c r="C48" s="871"/>
      <c r="D48" s="872"/>
      <c r="E48" s="875"/>
      <c r="F48" s="884"/>
      <c r="G48" s="874"/>
      <c r="H48" s="951">
        <f t="shared" si="6"/>
        <v>0</v>
      </c>
      <c r="I48" s="952" t="e">
        <f t="shared" si="9"/>
        <v>#DIV/0!</v>
      </c>
      <c r="J48" s="874"/>
      <c r="K48" s="962">
        <f t="shared" si="7"/>
        <v>0</v>
      </c>
      <c r="L48" s="951" t="e">
        <f t="shared" si="8"/>
        <v>#DIV/0!</v>
      </c>
      <c r="M48" s="963"/>
      <c r="N48" s="963"/>
      <c r="O48" s="963"/>
      <c r="P48" s="963"/>
      <c r="Q48" s="964"/>
      <c r="R48" s="964"/>
      <c r="S48" s="1243"/>
      <c r="T48" s="815" t="s">
        <v>457</v>
      </c>
      <c r="U48" s="816"/>
      <c r="V48" s="816"/>
      <c r="W48" s="817"/>
      <c r="X48" s="817"/>
      <c r="Y48" s="267"/>
    </row>
    <row r="49" spans="1:25" s="209" customFormat="1" ht="15" hidden="1" customHeight="1" x14ac:dyDescent="0.25">
      <c r="A49" s="812" t="s">
        <v>458</v>
      </c>
      <c r="B49" s="871" t="s">
        <v>459</v>
      </c>
      <c r="C49" s="872" t="s">
        <v>387</v>
      </c>
      <c r="D49" s="872" t="s">
        <v>460</v>
      </c>
      <c r="E49" s="876" t="s">
        <v>387</v>
      </c>
      <c r="F49" s="873" t="s">
        <v>387</v>
      </c>
      <c r="G49" s="953" t="s">
        <v>387</v>
      </c>
      <c r="H49" s="951" t="e">
        <f t="shared" si="6"/>
        <v>#VALUE!</v>
      </c>
      <c r="I49" s="952" t="e">
        <f t="shared" si="9"/>
        <v>#VALUE!</v>
      </c>
      <c r="J49" s="953" t="s">
        <v>387</v>
      </c>
      <c r="K49" s="962" t="e">
        <f t="shared" si="7"/>
        <v>#VALUE!</v>
      </c>
      <c r="L49" s="951" t="e">
        <f t="shared" si="8"/>
        <v>#VALUE!</v>
      </c>
      <c r="M49" s="963"/>
      <c r="N49" s="963"/>
      <c r="O49" s="963"/>
      <c r="P49" s="963"/>
      <c r="Q49" s="964"/>
      <c r="R49" s="964"/>
      <c r="S49" s="1243"/>
      <c r="T49" s="815" t="s">
        <v>461</v>
      </c>
      <c r="U49" s="816"/>
      <c r="V49" s="816"/>
      <c r="W49" s="817"/>
      <c r="X49" s="817"/>
      <c r="Y49" s="267"/>
    </row>
    <row r="50" spans="1:25" s="209" customFormat="1" ht="30" hidden="1" customHeight="1" x14ac:dyDescent="0.25">
      <c r="A50" s="812" t="s">
        <v>462</v>
      </c>
      <c r="B50" s="871" t="s">
        <v>463</v>
      </c>
      <c r="C50" s="872" t="s">
        <v>387</v>
      </c>
      <c r="D50" s="872" t="s">
        <v>464</v>
      </c>
      <c r="E50" s="876" t="s">
        <v>387</v>
      </c>
      <c r="F50" s="873" t="s">
        <v>387</v>
      </c>
      <c r="G50" s="953" t="s">
        <v>387</v>
      </c>
      <c r="H50" s="951" t="e">
        <f t="shared" si="6"/>
        <v>#VALUE!</v>
      </c>
      <c r="I50" s="952" t="e">
        <f t="shared" si="9"/>
        <v>#VALUE!</v>
      </c>
      <c r="J50" s="953" t="s">
        <v>387</v>
      </c>
      <c r="K50" s="962" t="e">
        <f t="shared" si="7"/>
        <v>#VALUE!</v>
      </c>
      <c r="L50" s="951" t="e">
        <f t="shared" si="8"/>
        <v>#VALUE!</v>
      </c>
      <c r="M50" s="963"/>
      <c r="N50" s="963"/>
      <c r="O50" s="963"/>
      <c r="P50" s="963"/>
      <c r="Q50" s="964"/>
      <c r="R50" s="964"/>
      <c r="S50" s="1243"/>
      <c r="T50" s="815" t="s">
        <v>465</v>
      </c>
      <c r="U50" s="816"/>
      <c r="V50" s="816"/>
      <c r="W50" s="817"/>
      <c r="X50" s="817"/>
      <c r="Y50" s="267"/>
    </row>
    <row r="51" spans="1:25" s="209" customFormat="1" ht="115.5" customHeight="1" x14ac:dyDescent="0.25">
      <c r="A51" s="812" t="s">
        <v>215</v>
      </c>
      <c r="B51" s="871" t="s">
        <v>216</v>
      </c>
      <c r="C51" s="872" t="s">
        <v>213</v>
      </c>
      <c r="D51" s="872" t="s">
        <v>214</v>
      </c>
      <c r="E51" s="876">
        <v>0</v>
      </c>
      <c r="F51" s="873">
        <v>0</v>
      </c>
      <c r="G51" s="953">
        <v>5</v>
      </c>
      <c r="H51" s="951">
        <f t="shared" si="6"/>
        <v>5</v>
      </c>
      <c r="I51" s="952" t="e">
        <f t="shared" si="9"/>
        <v>#DIV/0!</v>
      </c>
      <c r="J51" s="953">
        <v>9</v>
      </c>
      <c r="K51" s="962">
        <f t="shared" si="7"/>
        <v>9</v>
      </c>
      <c r="L51" s="951" t="e">
        <f t="shared" si="8"/>
        <v>#DIV/0!</v>
      </c>
      <c r="M51" s="963">
        <v>0</v>
      </c>
      <c r="N51" s="963">
        <v>0</v>
      </c>
      <c r="O51" s="963">
        <v>0</v>
      </c>
      <c r="P51" s="963">
        <v>0</v>
      </c>
      <c r="Q51" s="963">
        <v>0</v>
      </c>
      <c r="R51" s="963">
        <v>5</v>
      </c>
      <c r="S51" s="1243">
        <v>5</v>
      </c>
      <c r="T51" s="814" t="s">
        <v>466</v>
      </c>
      <c r="U51" s="1263" t="s">
        <v>971</v>
      </c>
      <c r="V51" s="1264"/>
      <c r="W51" s="933" t="s">
        <v>324</v>
      </c>
      <c r="X51" s="988"/>
      <c r="Y51" s="267"/>
    </row>
    <row r="52" spans="1:25" s="209" customFormat="1" ht="409.6" customHeight="1" x14ac:dyDescent="0.25">
      <c r="A52" s="812" t="s">
        <v>217</v>
      </c>
      <c r="B52" s="871" t="s">
        <v>218</v>
      </c>
      <c r="C52" s="872" t="s">
        <v>219</v>
      </c>
      <c r="D52" s="872" t="s">
        <v>220</v>
      </c>
      <c r="E52" s="876">
        <v>176431</v>
      </c>
      <c r="F52" s="873">
        <f>+E52</f>
        <v>176431</v>
      </c>
      <c r="G52" s="953">
        <v>103387</v>
      </c>
      <c r="H52" s="951">
        <f>G52-F52</f>
        <v>-73044</v>
      </c>
      <c r="I52" s="972">
        <f>((G52-E52)/E52)</f>
        <v>-0.41400887599118069</v>
      </c>
      <c r="J52" s="953">
        <v>35286.199999999997</v>
      </c>
      <c r="K52" s="962">
        <f t="shared" si="7"/>
        <v>-141144.79999999999</v>
      </c>
      <c r="L52" s="973">
        <f t="shared" si="8"/>
        <v>-0.79999999999999993</v>
      </c>
      <c r="M52" s="963">
        <v>176431</v>
      </c>
      <c r="N52" s="963">
        <v>176431</v>
      </c>
      <c r="O52" s="963">
        <v>176431</v>
      </c>
      <c r="P52" s="963">
        <v>176431</v>
      </c>
      <c r="Q52" s="963">
        <f>E52-5978</f>
        <v>170453</v>
      </c>
      <c r="R52" s="963">
        <v>153937</v>
      </c>
      <c r="S52" s="1243">
        <f>+R52</f>
        <v>153937</v>
      </c>
      <c r="T52" s="814" t="s">
        <v>924</v>
      </c>
      <c r="U52" s="1265" t="s">
        <v>972</v>
      </c>
      <c r="V52" s="1266"/>
      <c r="W52" s="933" t="s">
        <v>1007</v>
      </c>
      <c r="X52" s="988"/>
      <c r="Y52" s="267"/>
    </row>
    <row r="53" spans="1:25" s="209" customFormat="1" ht="21" x14ac:dyDescent="0.25">
      <c r="A53" s="818" t="s">
        <v>221</v>
      </c>
      <c r="B53" s="877" t="s">
        <v>467</v>
      </c>
      <c r="C53" s="878"/>
      <c r="D53" s="878"/>
      <c r="E53" s="879"/>
      <c r="F53" s="954"/>
      <c r="G53" s="954"/>
      <c r="H53" s="955"/>
      <c r="I53" s="956"/>
      <c r="J53" s="954"/>
      <c r="K53" s="965"/>
      <c r="L53" s="965"/>
      <c r="M53" s="965"/>
      <c r="N53" s="965"/>
      <c r="O53" s="965"/>
      <c r="P53" s="965"/>
      <c r="Q53" s="965"/>
      <c r="R53" s="965"/>
      <c r="S53" s="1244"/>
      <c r="T53" s="820"/>
      <c r="U53" s="1268"/>
      <c r="V53" s="1269"/>
      <c r="W53" s="821"/>
      <c r="X53" s="985"/>
      <c r="Y53" s="267"/>
    </row>
    <row r="54" spans="1:25" s="209" customFormat="1" ht="42" x14ac:dyDescent="0.25">
      <c r="A54" s="812" t="s">
        <v>222</v>
      </c>
      <c r="B54" s="871" t="s">
        <v>223</v>
      </c>
      <c r="C54" s="872"/>
      <c r="D54" s="872"/>
      <c r="E54" s="880"/>
      <c r="F54" s="884"/>
      <c r="G54" s="874"/>
      <c r="H54" s="951"/>
      <c r="I54" s="952"/>
      <c r="J54" s="874"/>
      <c r="K54" s="962"/>
      <c r="L54" s="962"/>
      <c r="M54" s="966"/>
      <c r="N54" s="966"/>
      <c r="O54" s="966"/>
      <c r="P54" s="966"/>
      <c r="Q54" s="966"/>
      <c r="R54" s="966"/>
      <c r="S54" s="1244"/>
      <c r="T54" s="815"/>
      <c r="U54" s="1267"/>
      <c r="V54" s="1267"/>
      <c r="W54" s="823"/>
      <c r="X54" s="823"/>
      <c r="Y54" s="267"/>
    </row>
    <row r="55" spans="1:25" s="209" customFormat="1" ht="276" customHeight="1" x14ac:dyDescent="0.25">
      <c r="A55" s="812" t="s">
        <v>224</v>
      </c>
      <c r="B55" s="871" t="s">
        <v>225</v>
      </c>
      <c r="C55" s="872" t="s">
        <v>226</v>
      </c>
      <c r="D55" s="872" t="s">
        <v>196</v>
      </c>
      <c r="E55" s="873">
        <v>0</v>
      </c>
      <c r="F55" s="884">
        <v>0</v>
      </c>
      <c r="G55" s="874">
        <v>5</v>
      </c>
      <c r="H55" s="951">
        <f t="shared" si="6"/>
        <v>5</v>
      </c>
      <c r="I55" s="952" t="e">
        <f t="shared" si="9"/>
        <v>#DIV/0!</v>
      </c>
      <c r="J55" s="874">
        <v>9</v>
      </c>
      <c r="K55" s="962">
        <f t="shared" ref="K55:K56" si="10">J55-F55</f>
        <v>9</v>
      </c>
      <c r="L55" s="952" t="e">
        <f t="shared" si="3"/>
        <v>#DIV/0!</v>
      </c>
      <c r="M55" s="967">
        <v>0</v>
      </c>
      <c r="N55" s="967">
        <v>0</v>
      </c>
      <c r="O55" s="967">
        <v>0</v>
      </c>
      <c r="P55" s="967">
        <v>0</v>
      </c>
      <c r="Q55" s="967">
        <v>5</v>
      </c>
      <c r="R55" s="967">
        <v>5</v>
      </c>
      <c r="S55" s="1245">
        <v>5</v>
      </c>
      <c r="T55" s="814" t="s">
        <v>468</v>
      </c>
      <c r="U55" s="1265" t="s">
        <v>973</v>
      </c>
      <c r="V55" s="1266"/>
      <c r="W55" s="933" t="s">
        <v>324</v>
      </c>
      <c r="X55" s="988"/>
      <c r="Y55" s="267"/>
    </row>
    <row r="56" spans="1:25" ht="113.25" customHeight="1" x14ac:dyDescent="0.25">
      <c r="A56" s="798" t="s">
        <v>227</v>
      </c>
      <c r="B56" s="871" t="s">
        <v>228</v>
      </c>
      <c r="C56" s="872" t="s">
        <v>229</v>
      </c>
      <c r="D56" s="872" t="s">
        <v>196</v>
      </c>
      <c r="E56" s="873">
        <v>0</v>
      </c>
      <c r="F56" s="884">
        <v>0</v>
      </c>
      <c r="G56" s="874">
        <v>5</v>
      </c>
      <c r="H56" s="951">
        <f t="shared" si="6"/>
        <v>5</v>
      </c>
      <c r="I56" s="952" t="e">
        <f>((G56-E56)/E56)</f>
        <v>#DIV/0!</v>
      </c>
      <c r="J56" s="874">
        <v>9</v>
      </c>
      <c r="K56" s="962">
        <f t="shared" si="10"/>
        <v>9</v>
      </c>
      <c r="L56" s="952" t="e">
        <f>((J56-E56)/E56)</f>
        <v>#DIV/0!</v>
      </c>
      <c r="M56" s="967">
        <v>0</v>
      </c>
      <c r="N56" s="967">
        <v>0</v>
      </c>
      <c r="O56" s="967">
        <v>0</v>
      </c>
      <c r="P56" s="967">
        <v>0</v>
      </c>
      <c r="Q56" s="967">
        <v>5</v>
      </c>
      <c r="R56" s="967">
        <v>5</v>
      </c>
      <c r="S56" s="1245">
        <v>5</v>
      </c>
      <c r="T56" s="814" t="s">
        <v>469</v>
      </c>
      <c r="U56" s="1265" t="s">
        <v>974</v>
      </c>
      <c r="V56" s="1266"/>
      <c r="W56" s="933" t="s">
        <v>324</v>
      </c>
      <c r="X56" s="988"/>
      <c r="Y56" s="974"/>
    </row>
    <row r="57" spans="1:25" ht="32.15" hidden="1" customHeight="1" x14ac:dyDescent="0.25">
      <c r="A57" s="798" t="s">
        <v>470</v>
      </c>
      <c r="B57" s="846" t="s">
        <v>471</v>
      </c>
      <c r="C57" s="855"/>
      <c r="D57" s="855"/>
      <c r="E57" s="846"/>
      <c r="F57" s="889"/>
      <c r="G57" s="890"/>
      <c r="H57" s="951"/>
      <c r="I57" s="951"/>
      <c r="J57" s="890"/>
      <c r="K57" s="951"/>
      <c r="L57" s="951"/>
      <c r="M57" s="963"/>
      <c r="N57" s="963"/>
      <c r="O57" s="963"/>
      <c r="P57" s="963"/>
      <c r="Q57" s="963"/>
      <c r="R57" s="963"/>
      <c r="S57" s="1243"/>
      <c r="T57" s="815"/>
      <c r="U57" s="816"/>
      <c r="V57" s="816"/>
      <c r="W57" s="816"/>
      <c r="X57" s="816"/>
      <c r="Y57" s="974"/>
    </row>
    <row r="58" spans="1:25" ht="33.65" hidden="1" customHeight="1" x14ac:dyDescent="0.25">
      <c r="A58" s="798" t="s">
        <v>472</v>
      </c>
      <c r="B58" s="846" t="s">
        <v>936</v>
      </c>
      <c r="C58" s="855" t="s">
        <v>387</v>
      </c>
      <c r="D58" s="855"/>
      <c r="E58" s="848"/>
      <c r="F58" s="895" t="s">
        <v>387</v>
      </c>
      <c r="G58" s="957" t="s">
        <v>387</v>
      </c>
      <c r="H58" s="951"/>
      <c r="I58" s="951"/>
      <c r="J58" s="957" t="s">
        <v>387</v>
      </c>
      <c r="K58" s="951"/>
      <c r="L58" s="951"/>
      <c r="M58" s="963"/>
      <c r="N58" s="963"/>
      <c r="O58" s="963"/>
      <c r="P58" s="963"/>
      <c r="Q58" s="963"/>
      <c r="R58" s="963"/>
      <c r="S58" s="1243"/>
      <c r="T58" s="824" t="s">
        <v>473</v>
      </c>
      <c r="U58" s="816"/>
      <c r="V58" s="816"/>
      <c r="W58" s="816"/>
      <c r="X58" s="816"/>
      <c r="Y58" s="974"/>
    </row>
    <row r="59" spans="1:25" ht="45.65" hidden="1" customHeight="1" x14ac:dyDescent="0.25">
      <c r="A59" s="798" t="s">
        <v>474</v>
      </c>
      <c r="B59" s="846" t="s">
        <v>475</v>
      </c>
      <c r="C59" s="855" t="s">
        <v>387</v>
      </c>
      <c r="D59" s="855" t="s">
        <v>476</v>
      </c>
      <c r="E59" s="848"/>
      <c r="F59" s="958"/>
      <c r="G59" s="959"/>
      <c r="H59" s="951"/>
      <c r="I59" s="951"/>
      <c r="J59" s="959"/>
      <c r="K59" s="951"/>
      <c r="L59" s="951"/>
      <c r="M59" s="963"/>
      <c r="N59" s="963"/>
      <c r="O59" s="963"/>
      <c r="P59" s="963"/>
      <c r="Q59" s="963"/>
      <c r="R59" s="963"/>
      <c r="S59" s="1243"/>
      <c r="T59" s="815" t="s">
        <v>955</v>
      </c>
      <c r="U59" s="816"/>
      <c r="V59" s="816"/>
      <c r="W59" s="816"/>
      <c r="X59" s="816"/>
      <c r="Y59" s="974"/>
    </row>
    <row r="60" spans="1:25" ht="32.5" hidden="1" customHeight="1" x14ac:dyDescent="0.25">
      <c r="A60" s="798" t="s">
        <v>477</v>
      </c>
      <c r="B60" s="846" t="s">
        <v>478</v>
      </c>
      <c r="C60" s="855" t="s">
        <v>387</v>
      </c>
      <c r="D60" s="855" t="s">
        <v>479</v>
      </c>
      <c r="E60" s="848"/>
      <c r="F60" s="895" t="s">
        <v>387</v>
      </c>
      <c r="G60" s="957" t="s">
        <v>387</v>
      </c>
      <c r="H60" s="951" t="e">
        <f>G60-F60</f>
        <v>#VALUE!</v>
      </c>
      <c r="I60" s="951" t="e">
        <f t="shared" si="2"/>
        <v>#VALUE!</v>
      </c>
      <c r="J60" s="957" t="s">
        <v>387</v>
      </c>
      <c r="K60" s="951" t="e">
        <f>J60-F60</f>
        <v>#VALUE!</v>
      </c>
      <c r="L60" s="951" t="e">
        <f t="shared" si="3"/>
        <v>#VALUE!</v>
      </c>
      <c r="M60" s="963"/>
      <c r="N60" s="963"/>
      <c r="O60" s="963"/>
      <c r="P60" s="963"/>
      <c r="Q60" s="963"/>
      <c r="R60" s="963"/>
      <c r="S60" s="1243"/>
      <c r="T60" s="815" t="s">
        <v>480</v>
      </c>
      <c r="U60" s="816"/>
      <c r="V60" s="816"/>
      <c r="W60" s="816"/>
      <c r="X60" s="816"/>
      <c r="Y60" s="974"/>
    </row>
    <row r="61" spans="1:25" ht="19" hidden="1" customHeight="1" x14ac:dyDescent="0.25">
      <c r="A61" s="798"/>
      <c r="B61" s="846"/>
      <c r="C61" s="855" t="s">
        <v>387</v>
      </c>
      <c r="D61" s="855" t="s">
        <v>481</v>
      </c>
      <c r="E61" s="848"/>
      <c r="F61" s="895" t="s">
        <v>387</v>
      </c>
      <c r="G61" s="957" t="s">
        <v>387</v>
      </c>
      <c r="H61" s="951" t="s">
        <v>387</v>
      </c>
      <c r="I61" s="951" t="e">
        <f t="shared" si="2"/>
        <v>#VALUE!</v>
      </c>
      <c r="J61" s="957" t="s">
        <v>387</v>
      </c>
      <c r="K61" s="951" t="s">
        <v>387</v>
      </c>
      <c r="L61" s="951" t="e">
        <f t="shared" si="3"/>
        <v>#VALUE!</v>
      </c>
      <c r="M61" s="963"/>
      <c r="N61" s="963"/>
      <c r="O61" s="963"/>
      <c r="P61" s="963"/>
      <c r="Q61" s="963"/>
      <c r="R61" s="963"/>
      <c r="S61" s="1243"/>
      <c r="T61" s="815" t="s">
        <v>482</v>
      </c>
      <c r="U61" s="816"/>
      <c r="V61" s="816"/>
      <c r="W61" s="816"/>
      <c r="X61" s="816"/>
      <c r="Y61" s="974"/>
    </row>
    <row r="62" spans="1:25" ht="30" hidden="1" customHeight="1" x14ac:dyDescent="0.25">
      <c r="A62" s="798"/>
      <c r="B62" s="846"/>
      <c r="C62" s="855" t="s">
        <v>387</v>
      </c>
      <c r="D62" s="855" t="s">
        <v>483</v>
      </c>
      <c r="E62" s="848"/>
      <c r="F62" s="895" t="s">
        <v>387</v>
      </c>
      <c r="G62" s="957" t="s">
        <v>387</v>
      </c>
      <c r="H62" s="951"/>
      <c r="I62" s="951" t="e">
        <f t="shared" si="2"/>
        <v>#VALUE!</v>
      </c>
      <c r="J62" s="957" t="s">
        <v>387</v>
      </c>
      <c r="K62" s="951"/>
      <c r="L62" s="951" t="e">
        <f t="shared" si="3"/>
        <v>#VALUE!</v>
      </c>
      <c r="M62" s="963"/>
      <c r="N62" s="963"/>
      <c r="O62" s="963"/>
      <c r="P62" s="963"/>
      <c r="Q62" s="963"/>
      <c r="R62" s="963"/>
      <c r="S62" s="1243"/>
      <c r="T62" s="815" t="s">
        <v>484</v>
      </c>
      <c r="U62" s="816"/>
      <c r="V62" s="816"/>
      <c r="W62" s="816"/>
      <c r="X62" s="816"/>
      <c r="Y62" s="974"/>
    </row>
    <row r="63" spans="1:25" ht="32.5" hidden="1" customHeight="1" x14ac:dyDescent="0.25">
      <c r="A63" s="798" t="s">
        <v>485</v>
      </c>
      <c r="B63" s="846" t="s">
        <v>486</v>
      </c>
      <c r="C63" s="855" t="s">
        <v>387</v>
      </c>
      <c r="D63" s="855" t="s">
        <v>487</v>
      </c>
      <c r="E63" s="848"/>
      <c r="F63" s="895" t="s">
        <v>387</v>
      </c>
      <c r="G63" s="957" t="s">
        <v>387</v>
      </c>
      <c r="H63" s="951" t="e">
        <f>G63-F63</f>
        <v>#VALUE!</v>
      </c>
      <c r="I63" s="951" t="e">
        <f t="shared" si="2"/>
        <v>#VALUE!</v>
      </c>
      <c r="J63" s="957" t="s">
        <v>387</v>
      </c>
      <c r="K63" s="951" t="e">
        <f>J63-F63</f>
        <v>#VALUE!</v>
      </c>
      <c r="L63" s="951" t="e">
        <f t="shared" si="3"/>
        <v>#VALUE!</v>
      </c>
      <c r="M63" s="963"/>
      <c r="N63" s="963"/>
      <c r="O63" s="963"/>
      <c r="P63" s="963"/>
      <c r="Q63" s="963"/>
      <c r="R63" s="963"/>
      <c r="S63" s="1243"/>
      <c r="T63" s="815" t="s">
        <v>488</v>
      </c>
      <c r="U63" s="816"/>
      <c r="V63" s="816"/>
      <c r="W63" s="816"/>
      <c r="X63" s="816"/>
      <c r="Y63" s="974"/>
    </row>
    <row r="64" spans="1:25" ht="30" hidden="1" customHeight="1" x14ac:dyDescent="0.25">
      <c r="A64" s="798"/>
      <c r="B64" s="846"/>
      <c r="C64" s="855" t="s">
        <v>387</v>
      </c>
      <c r="D64" s="855" t="s">
        <v>481</v>
      </c>
      <c r="E64" s="848"/>
      <c r="F64" s="895" t="s">
        <v>387</v>
      </c>
      <c r="G64" s="957" t="s">
        <v>387</v>
      </c>
      <c r="H64" s="951" t="s">
        <v>387</v>
      </c>
      <c r="I64" s="951" t="e">
        <f t="shared" si="2"/>
        <v>#VALUE!</v>
      </c>
      <c r="J64" s="957" t="s">
        <v>387</v>
      </c>
      <c r="K64" s="951" t="s">
        <v>387</v>
      </c>
      <c r="L64" s="951" t="e">
        <f t="shared" si="3"/>
        <v>#VALUE!</v>
      </c>
      <c r="M64" s="963"/>
      <c r="N64" s="963"/>
      <c r="O64" s="963"/>
      <c r="P64" s="963"/>
      <c r="Q64" s="963"/>
      <c r="R64" s="963"/>
      <c r="S64" s="1243"/>
      <c r="T64" s="815" t="s">
        <v>489</v>
      </c>
      <c r="U64" s="816"/>
      <c r="V64" s="816"/>
      <c r="W64" s="816"/>
      <c r="X64" s="816"/>
      <c r="Y64" s="974"/>
    </row>
    <row r="65" spans="1:25" ht="18.75" hidden="1" customHeight="1" x14ac:dyDescent="0.25">
      <c r="A65" s="798"/>
      <c r="B65" s="846"/>
      <c r="C65" s="855" t="s">
        <v>387</v>
      </c>
      <c r="D65" s="855" t="s">
        <v>483</v>
      </c>
      <c r="E65" s="848"/>
      <c r="F65" s="895" t="s">
        <v>387</v>
      </c>
      <c r="G65" s="957" t="s">
        <v>387</v>
      </c>
      <c r="H65" s="951" t="s">
        <v>490</v>
      </c>
      <c r="I65" s="951" t="e">
        <f t="shared" si="2"/>
        <v>#VALUE!</v>
      </c>
      <c r="J65" s="957" t="s">
        <v>387</v>
      </c>
      <c r="K65" s="951" t="s">
        <v>490</v>
      </c>
      <c r="L65" s="951" t="e">
        <f t="shared" si="3"/>
        <v>#VALUE!</v>
      </c>
      <c r="M65" s="963"/>
      <c r="N65" s="963"/>
      <c r="O65" s="963"/>
      <c r="P65" s="963"/>
      <c r="Q65" s="963"/>
      <c r="R65" s="963"/>
      <c r="S65" s="1243"/>
      <c r="T65" s="815" t="s">
        <v>491</v>
      </c>
      <c r="U65" s="816"/>
      <c r="V65" s="816"/>
      <c r="W65" s="816"/>
      <c r="X65" s="816"/>
      <c r="Y65" s="974"/>
    </row>
    <row r="66" spans="1:25" ht="32.15" hidden="1" customHeight="1" x14ac:dyDescent="0.25">
      <c r="A66" s="798" t="s">
        <v>492</v>
      </c>
      <c r="B66" s="846" t="s">
        <v>937</v>
      </c>
      <c r="C66" s="855" t="s">
        <v>387</v>
      </c>
      <c r="D66" s="855" t="s">
        <v>387</v>
      </c>
      <c r="E66" s="848"/>
      <c r="F66" s="895" t="s">
        <v>387</v>
      </c>
      <c r="G66" s="957" t="s">
        <v>387</v>
      </c>
      <c r="H66" s="951"/>
      <c r="I66" s="951"/>
      <c r="J66" s="957" t="s">
        <v>387</v>
      </c>
      <c r="K66" s="951"/>
      <c r="L66" s="951"/>
      <c r="M66" s="963"/>
      <c r="N66" s="963"/>
      <c r="O66" s="963"/>
      <c r="P66" s="963"/>
      <c r="Q66" s="963"/>
      <c r="R66" s="963"/>
      <c r="S66" s="1243"/>
      <c r="T66" s="815"/>
      <c r="U66" s="816"/>
      <c r="V66" s="816"/>
      <c r="W66" s="816"/>
      <c r="X66" s="816"/>
      <c r="Y66" s="974"/>
    </row>
    <row r="67" spans="1:25" ht="30" hidden="1" customHeight="1" x14ac:dyDescent="0.25">
      <c r="A67" s="798" t="s">
        <v>493</v>
      </c>
      <c r="B67" s="846" t="s">
        <v>494</v>
      </c>
      <c r="C67" s="855"/>
      <c r="D67" s="855"/>
      <c r="E67" s="846"/>
      <c r="F67" s="889"/>
      <c r="G67" s="890"/>
      <c r="H67" s="951"/>
      <c r="I67" s="951"/>
      <c r="J67" s="890"/>
      <c r="K67" s="951"/>
      <c r="L67" s="951"/>
      <c r="M67" s="963"/>
      <c r="N67" s="963"/>
      <c r="O67" s="963"/>
      <c r="P67" s="963"/>
      <c r="Q67" s="963"/>
      <c r="R67" s="963"/>
      <c r="S67" s="1243"/>
      <c r="T67" s="815"/>
      <c r="U67" s="816"/>
      <c r="V67" s="816"/>
      <c r="W67" s="816"/>
      <c r="X67" s="816"/>
      <c r="Y67" s="974"/>
    </row>
    <row r="68" spans="1:25" ht="70.5" hidden="1" customHeight="1" x14ac:dyDescent="0.25">
      <c r="A68" s="798" t="s">
        <v>495</v>
      </c>
      <c r="B68" s="846" t="s">
        <v>496</v>
      </c>
      <c r="C68" s="855" t="s">
        <v>387</v>
      </c>
      <c r="D68" s="856"/>
      <c r="E68" s="848"/>
      <c r="F68" s="958"/>
      <c r="G68" s="959"/>
      <c r="H68" s="960"/>
      <c r="I68" s="951"/>
      <c r="J68" s="959"/>
      <c r="K68" s="951"/>
      <c r="L68" s="951"/>
      <c r="M68" s="963"/>
      <c r="N68" s="963"/>
      <c r="O68" s="963"/>
      <c r="P68" s="963"/>
      <c r="Q68" s="963"/>
      <c r="R68" s="963"/>
      <c r="S68" s="1243"/>
      <c r="T68" s="815" t="s">
        <v>956</v>
      </c>
      <c r="U68" s="816"/>
      <c r="V68" s="816"/>
      <c r="W68" s="816"/>
      <c r="X68" s="816"/>
      <c r="Y68" s="974"/>
    </row>
    <row r="69" spans="1:25" ht="136" hidden="1" customHeight="1" x14ac:dyDescent="0.25">
      <c r="A69" s="798" t="s">
        <v>497</v>
      </c>
      <c r="B69" s="846" t="s">
        <v>498</v>
      </c>
      <c r="C69" s="855" t="s">
        <v>387</v>
      </c>
      <c r="D69" s="856"/>
      <c r="E69" s="857"/>
      <c r="F69" s="958"/>
      <c r="G69" s="959"/>
      <c r="H69" s="960"/>
      <c r="I69" s="951"/>
      <c r="J69" s="959"/>
      <c r="K69" s="951"/>
      <c r="L69" s="951"/>
      <c r="M69" s="963"/>
      <c r="N69" s="963"/>
      <c r="O69" s="963"/>
      <c r="P69" s="963"/>
      <c r="Q69" s="963"/>
      <c r="R69" s="963"/>
      <c r="S69" s="1243"/>
      <c r="T69" s="815" t="s">
        <v>957</v>
      </c>
      <c r="U69" s="816"/>
      <c r="V69" s="816"/>
      <c r="W69" s="816"/>
      <c r="X69" s="816"/>
      <c r="Y69" s="974"/>
    </row>
    <row r="70" spans="1:25" ht="60" hidden="1" customHeight="1" x14ac:dyDescent="0.25">
      <c r="A70" s="798" t="s">
        <v>499</v>
      </c>
      <c r="B70" s="1348" t="s">
        <v>500</v>
      </c>
      <c r="C70" s="855" t="s">
        <v>387</v>
      </c>
      <c r="D70" s="855" t="s">
        <v>476</v>
      </c>
      <c r="E70" s="848"/>
      <c r="F70" s="895" t="s">
        <v>387</v>
      </c>
      <c r="G70" s="957" t="s">
        <v>387</v>
      </c>
      <c r="H70" s="951" t="e">
        <f>G70-F70</f>
        <v>#VALUE!</v>
      </c>
      <c r="I70" s="951" t="e">
        <f t="shared" si="2"/>
        <v>#VALUE!</v>
      </c>
      <c r="J70" s="957" t="s">
        <v>387</v>
      </c>
      <c r="K70" s="951" t="e">
        <f>J70-F70</f>
        <v>#VALUE!</v>
      </c>
      <c r="L70" s="951" t="e">
        <f t="shared" si="3"/>
        <v>#VALUE!</v>
      </c>
      <c r="M70" s="963"/>
      <c r="N70" s="963"/>
      <c r="O70" s="963"/>
      <c r="P70" s="963"/>
      <c r="Q70" s="963"/>
      <c r="R70" s="963"/>
      <c r="S70" s="1243"/>
      <c r="T70" s="815" t="s">
        <v>501</v>
      </c>
      <c r="U70" s="816"/>
      <c r="V70" s="816"/>
      <c r="W70" s="816"/>
      <c r="X70" s="816"/>
      <c r="Y70" s="974"/>
    </row>
    <row r="71" spans="1:25" ht="35.15" hidden="1" customHeight="1" x14ac:dyDescent="0.25">
      <c r="A71" s="798"/>
      <c r="B71" s="1348"/>
      <c r="C71" s="855" t="s">
        <v>387</v>
      </c>
      <c r="D71" s="855" t="s">
        <v>502</v>
      </c>
      <c r="E71" s="848"/>
      <c r="F71" s="895" t="s">
        <v>387</v>
      </c>
      <c r="G71" s="957" t="s">
        <v>387</v>
      </c>
      <c r="H71" s="951"/>
      <c r="I71" s="951"/>
      <c r="J71" s="957" t="s">
        <v>387</v>
      </c>
      <c r="K71" s="951"/>
      <c r="L71" s="951"/>
      <c r="M71" s="963"/>
      <c r="N71" s="963"/>
      <c r="O71" s="963"/>
      <c r="P71" s="963"/>
      <c r="Q71" s="963"/>
      <c r="R71" s="963"/>
      <c r="S71" s="1243"/>
      <c r="T71" s="815" t="s">
        <v>503</v>
      </c>
      <c r="U71" s="816"/>
      <c r="V71" s="816"/>
      <c r="W71" s="816"/>
      <c r="X71" s="816"/>
      <c r="Y71" s="974"/>
    </row>
    <row r="72" spans="1:25" ht="30" hidden="1" customHeight="1" x14ac:dyDescent="0.25">
      <c r="A72" s="798"/>
      <c r="B72" s="1348"/>
      <c r="C72" s="855" t="s">
        <v>387</v>
      </c>
      <c r="D72" s="855" t="s">
        <v>483</v>
      </c>
      <c r="E72" s="848"/>
      <c r="F72" s="895" t="s">
        <v>387</v>
      </c>
      <c r="G72" s="957" t="s">
        <v>387</v>
      </c>
      <c r="H72" s="951"/>
      <c r="I72" s="951"/>
      <c r="J72" s="957" t="s">
        <v>387</v>
      </c>
      <c r="K72" s="951" t="s">
        <v>490</v>
      </c>
      <c r="L72" s="951"/>
      <c r="M72" s="963"/>
      <c r="N72" s="963"/>
      <c r="O72" s="963"/>
      <c r="P72" s="963"/>
      <c r="Q72" s="963"/>
      <c r="R72" s="963"/>
      <c r="S72" s="1243"/>
      <c r="T72" s="815" t="s">
        <v>504</v>
      </c>
      <c r="U72" s="816"/>
      <c r="V72" s="816"/>
      <c r="W72" s="816"/>
      <c r="X72" s="816"/>
      <c r="Y72" s="974"/>
    </row>
    <row r="73" spans="1:25" ht="43.5" hidden="1" customHeight="1" x14ac:dyDescent="0.25">
      <c r="A73" s="798" t="s">
        <v>505</v>
      </c>
      <c r="B73" s="1348" t="s">
        <v>506</v>
      </c>
      <c r="C73" s="855" t="s">
        <v>387</v>
      </c>
      <c r="D73" s="855" t="s">
        <v>487</v>
      </c>
      <c r="E73" s="848"/>
      <c r="F73" s="895" t="s">
        <v>387</v>
      </c>
      <c r="G73" s="957" t="s">
        <v>387</v>
      </c>
      <c r="H73" s="951"/>
      <c r="I73" s="951" t="e">
        <f t="shared" si="2"/>
        <v>#VALUE!</v>
      </c>
      <c r="J73" s="957" t="s">
        <v>387</v>
      </c>
      <c r="K73" s="951" t="e">
        <f>J73-F73</f>
        <v>#VALUE!</v>
      </c>
      <c r="L73" s="951" t="e">
        <f t="shared" si="3"/>
        <v>#VALUE!</v>
      </c>
      <c r="M73" s="963"/>
      <c r="N73" s="963"/>
      <c r="O73" s="963"/>
      <c r="P73" s="963"/>
      <c r="Q73" s="963"/>
      <c r="R73" s="963"/>
      <c r="S73" s="1243"/>
      <c r="T73" s="815" t="s">
        <v>507</v>
      </c>
      <c r="U73" s="816"/>
      <c r="V73" s="816"/>
      <c r="W73" s="816"/>
      <c r="X73" s="816"/>
      <c r="Y73" s="974"/>
    </row>
    <row r="74" spans="1:25" ht="30" hidden="1" customHeight="1" x14ac:dyDescent="0.25">
      <c r="A74" s="798"/>
      <c r="B74" s="1348"/>
      <c r="C74" s="855" t="s">
        <v>387</v>
      </c>
      <c r="D74" s="855" t="s">
        <v>481</v>
      </c>
      <c r="E74" s="848"/>
      <c r="F74" s="895" t="s">
        <v>387</v>
      </c>
      <c r="G74" s="957" t="s">
        <v>387</v>
      </c>
      <c r="H74" s="951"/>
      <c r="I74" s="951"/>
      <c r="J74" s="957" t="s">
        <v>387</v>
      </c>
      <c r="K74" s="951"/>
      <c r="L74" s="951"/>
      <c r="M74" s="963"/>
      <c r="N74" s="963"/>
      <c r="O74" s="963"/>
      <c r="P74" s="963"/>
      <c r="Q74" s="963"/>
      <c r="R74" s="963"/>
      <c r="S74" s="1243"/>
      <c r="T74" s="815" t="s">
        <v>508</v>
      </c>
      <c r="U74" s="816"/>
      <c r="V74" s="816"/>
      <c r="W74" s="816"/>
      <c r="X74" s="816"/>
      <c r="Y74" s="974"/>
    </row>
    <row r="75" spans="1:25" ht="15" hidden="1" customHeight="1" x14ac:dyDescent="0.25">
      <c r="A75" s="798"/>
      <c r="B75" s="1348"/>
      <c r="C75" s="855" t="s">
        <v>387</v>
      </c>
      <c r="D75" s="855" t="s">
        <v>483</v>
      </c>
      <c r="E75" s="848"/>
      <c r="F75" s="895" t="s">
        <v>387</v>
      </c>
      <c r="G75" s="957" t="s">
        <v>387</v>
      </c>
      <c r="H75" s="951"/>
      <c r="I75" s="951"/>
      <c r="J75" s="957" t="s">
        <v>387</v>
      </c>
      <c r="K75" s="951" t="s">
        <v>490</v>
      </c>
      <c r="L75" s="951"/>
      <c r="M75" s="963"/>
      <c r="N75" s="963"/>
      <c r="O75" s="963"/>
      <c r="P75" s="963"/>
      <c r="Q75" s="963"/>
      <c r="R75" s="963"/>
      <c r="S75" s="1243"/>
      <c r="T75" s="815" t="s">
        <v>491</v>
      </c>
      <c r="U75" s="816"/>
      <c r="V75" s="816"/>
      <c r="W75" s="816"/>
      <c r="X75" s="816"/>
      <c r="Y75" s="974"/>
    </row>
    <row r="76" spans="1:25" ht="34" hidden="1" customHeight="1" x14ac:dyDescent="0.25">
      <c r="A76" s="798" t="s">
        <v>509</v>
      </c>
      <c r="B76" s="846" t="s">
        <v>510</v>
      </c>
      <c r="C76" s="855" t="s">
        <v>387</v>
      </c>
      <c r="D76" s="856"/>
      <c r="E76" s="857"/>
      <c r="F76" s="958"/>
      <c r="G76" s="959"/>
      <c r="H76" s="960"/>
      <c r="I76" s="951"/>
      <c r="J76" s="959"/>
      <c r="K76" s="960"/>
      <c r="L76" s="951" t="e">
        <f t="shared" si="3"/>
        <v>#DIV/0!</v>
      </c>
      <c r="M76" s="963"/>
      <c r="N76" s="963"/>
      <c r="O76" s="963"/>
      <c r="P76" s="963"/>
      <c r="Q76" s="963"/>
      <c r="R76" s="963"/>
      <c r="S76" s="1243"/>
      <c r="T76" s="815" t="s">
        <v>958</v>
      </c>
      <c r="U76" s="816"/>
      <c r="V76" s="816"/>
      <c r="W76" s="816"/>
      <c r="X76" s="816"/>
      <c r="Y76" s="974"/>
    </row>
    <row r="77" spans="1:25" ht="150" hidden="1" customHeight="1" x14ac:dyDescent="0.25">
      <c r="A77" s="798"/>
      <c r="B77" s="846"/>
      <c r="C77" s="855" t="s">
        <v>387</v>
      </c>
      <c r="D77" s="855" t="s">
        <v>959</v>
      </c>
      <c r="E77" s="848"/>
      <c r="F77" s="895" t="s">
        <v>387</v>
      </c>
      <c r="G77" s="957" t="s">
        <v>387</v>
      </c>
      <c r="H77" s="951" t="e">
        <f>G77-F77</f>
        <v>#VALUE!</v>
      </c>
      <c r="I77" s="951" t="e">
        <f t="shared" si="2"/>
        <v>#VALUE!</v>
      </c>
      <c r="J77" s="957" t="s">
        <v>387</v>
      </c>
      <c r="K77" s="951" t="e">
        <f>J77-F77</f>
        <v>#VALUE!</v>
      </c>
      <c r="L77" s="951" t="e">
        <f t="shared" si="3"/>
        <v>#VALUE!</v>
      </c>
      <c r="M77" s="963"/>
      <c r="N77" s="963"/>
      <c r="O77" s="963"/>
      <c r="P77" s="963"/>
      <c r="Q77" s="963"/>
      <c r="R77" s="963"/>
      <c r="S77" s="1243"/>
      <c r="T77" s="815" t="s">
        <v>511</v>
      </c>
      <c r="U77" s="816"/>
      <c r="V77" s="816"/>
      <c r="W77" s="816"/>
      <c r="X77" s="816"/>
      <c r="Y77" s="974"/>
    </row>
    <row r="78" spans="1:25" ht="15" hidden="1" customHeight="1" x14ac:dyDescent="0.25">
      <c r="A78" s="798" t="s">
        <v>512</v>
      </c>
      <c r="B78" s="846" t="s">
        <v>513</v>
      </c>
      <c r="C78" s="855"/>
      <c r="D78" s="855"/>
      <c r="E78" s="848"/>
      <c r="F78" s="889"/>
      <c r="G78" s="890"/>
      <c r="H78" s="951"/>
      <c r="I78" s="951"/>
      <c r="J78" s="890"/>
      <c r="K78" s="951"/>
      <c r="L78" s="951"/>
      <c r="M78" s="963"/>
      <c r="N78" s="963"/>
      <c r="O78" s="963"/>
      <c r="P78" s="963"/>
      <c r="Q78" s="963"/>
      <c r="R78" s="963"/>
      <c r="S78" s="1243"/>
      <c r="T78" s="815"/>
      <c r="U78" s="816"/>
      <c r="V78" s="816"/>
      <c r="W78" s="816"/>
      <c r="X78" s="816"/>
      <c r="Y78" s="974"/>
    </row>
    <row r="79" spans="1:25" ht="15" hidden="1" customHeight="1" x14ac:dyDescent="0.25">
      <c r="A79" s="798" t="s">
        <v>514</v>
      </c>
      <c r="B79" s="846" t="s">
        <v>515</v>
      </c>
      <c r="C79" s="855"/>
      <c r="D79" s="855"/>
      <c r="E79" s="848"/>
      <c r="F79" s="889"/>
      <c r="G79" s="890"/>
      <c r="H79" s="951"/>
      <c r="I79" s="951"/>
      <c r="J79" s="890"/>
      <c r="K79" s="951"/>
      <c r="L79" s="951"/>
      <c r="M79" s="963"/>
      <c r="N79" s="963"/>
      <c r="O79" s="963"/>
      <c r="P79" s="963"/>
      <c r="Q79" s="963"/>
      <c r="R79" s="963"/>
      <c r="S79" s="1243"/>
      <c r="T79" s="815"/>
      <c r="U79" s="816"/>
      <c r="V79" s="816"/>
      <c r="W79" s="816"/>
      <c r="X79" s="816"/>
      <c r="Y79" s="974"/>
    </row>
    <row r="80" spans="1:25" ht="15" hidden="1" customHeight="1" x14ac:dyDescent="0.25">
      <c r="A80" s="798" t="s">
        <v>516</v>
      </c>
      <c r="B80" s="846" t="s">
        <v>517</v>
      </c>
      <c r="C80" s="855" t="s">
        <v>387</v>
      </c>
      <c r="D80" s="855" t="s">
        <v>518</v>
      </c>
      <c r="E80" s="848"/>
      <c r="F80" s="895" t="s">
        <v>387</v>
      </c>
      <c r="G80" s="957" t="s">
        <v>387</v>
      </c>
      <c r="H80" s="951" t="e">
        <f t="shared" ref="H80:H85" si="11">G80-F80</f>
        <v>#VALUE!</v>
      </c>
      <c r="I80" s="951" t="e">
        <f t="shared" si="2"/>
        <v>#VALUE!</v>
      </c>
      <c r="J80" s="957" t="s">
        <v>387</v>
      </c>
      <c r="K80" s="951" t="e">
        <f t="shared" ref="K80:K85" si="12">J80-F80</f>
        <v>#VALUE!</v>
      </c>
      <c r="L80" s="951" t="e">
        <f t="shared" si="3"/>
        <v>#VALUE!</v>
      </c>
      <c r="M80" s="963"/>
      <c r="N80" s="963"/>
      <c r="O80" s="963"/>
      <c r="P80" s="963"/>
      <c r="Q80" s="963"/>
      <c r="R80" s="963"/>
      <c r="S80" s="1243"/>
      <c r="T80" s="815"/>
      <c r="U80" s="816"/>
      <c r="V80" s="816"/>
      <c r="W80" s="816"/>
      <c r="X80" s="816"/>
      <c r="Y80" s="974"/>
    </row>
    <row r="81" spans="1:25" ht="36" hidden="1" customHeight="1" x14ac:dyDescent="0.25">
      <c r="A81" s="798" t="s">
        <v>519</v>
      </c>
      <c r="B81" s="846" t="s">
        <v>520</v>
      </c>
      <c r="C81" s="855" t="s">
        <v>387</v>
      </c>
      <c r="D81" s="855" t="s">
        <v>518</v>
      </c>
      <c r="E81" s="848"/>
      <c r="F81" s="895" t="s">
        <v>387</v>
      </c>
      <c r="G81" s="957" t="s">
        <v>387</v>
      </c>
      <c r="H81" s="951" t="e">
        <f t="shared" si="11"/>
        <v>#VALUE!</v>
      </c>
      <c r="I81" s="951" t="e">
        <f t="shared" si="2"/>
        <v>#VALUE!</v>
      </c>
      <c r="J81" s="957" t="s">
        <v>387</v>
      </c>
      <c r="K81" s="951" t="e">
        <f t="shared" si="12"/>
        <v>#VALUE!</v>
      </c>
      <c r="L81" s="951" t="e">
        <f t="shared" si="3"/>
        <v>#VALUE!</v>
      </c>
      <c r="M81" s="963"/>
      <c r="N81" s="963"/>
      <c r="O81" s="963"/>
      <c r="P81" s="963"/>
      <c r="Q81" s="963"/>
      <c r="R81" s="963"/>
      <c r="S81" s="1243"/>
      <c r="T81" s="815" t="s">
        <v>960</v>
      </c>
      <c r="U81" s="816"/>
      <c r="V81" s="816"/>
      <c r="W81" s="816"/>
      <c r="X81" s="816"/>
      <c r="Y81" s="974"/>
    </row>
    <row r="82" spans="1:25" ht="18" hidden="1" customHeight="1" x14ac:dyDescent="0.25">
      <c r="A82" s="798" t="s">
        <v>521</v>
      </c>
      <c r="B82" s="846" t="s">
        <v>522</v>
      </c>
      <c r="C82" s="855" t="s">
        <v>387</v>
      </c>
      <c r="D82" s="855" t="s">
        <v>961</v>
      </c>
      <c r="E82" s="848"/>
      <c r="F82" s="895" t="s">
        <v>387</v>
      </c>
      <c r="G82" s="957" t="s">
        <v>387</v>
      </c>
      <c r="H82" s="951" t="e">
        <f t="shared" si="11"/>
        <v>#VALUE!</v>
      </c>
      <c r="I82" s="951" t="e">
        <f t="shared" si="2"/>
        <v>#VALUE!</v>
      </c>
      <c r="J82" s="957" t="s">
        <v>387</v>
      </c>
      <c r="K82" s="951" t="e">
        <f t="shared" si="12"/>
        <v>#VALUE!</v>
      </c>
      <c r="L82" s="951" t="e">
        <f t="shared" si="3"/>
        <v>#VALUE!</v>
      </c>
      <c r="M82" s="963"/>
      <c r="N82" s="963"/>
      <c r="O82" s="963"/>
      <c r="P82" s="963"/>
      <c r="Q82" s="963"/>
      <c r="R82" s="963"/>
      <c r="S82" s="1243"/>
      <c r="T82" s="815" t="s">
        <v>523</v>
      </c>
      <c r="U82" s="816"/>
      <c r="V82" s="816"/>
      <c r="W82" s="816"/>
      <c r="X82" s="816"/>
      <c r="Y82" s="974"/>
    </row>
    <row r="83" spans="1:25" ht="15" hidden="1" customHeight="1" x14ac:dyDescent="0.25">
      <c r="A83" s="798" t="s">
        <v>524</v>
      </c>
      <c r="B83" s="846" t="s">
        <v>525</v>
      </c>
      <c r="C83" s="855"/>
      <c r="D83" s="855"/>
      <c r="E83" s="848"/>
      <c r="F83" s="889"/>
      <c r="G83" s="890"/>
      <c r="H83" s="951"/>
      <c r="I83" s="951"/>
      <c r="J83" s="890"/>
      <c r="K83" s="951"/>
      <c r="L83" s="951" t="e">
        <f t="shared" si="3"/>
        <v>#DIV/0!</v>
      </c>
      <c r="M83" s="963"/>
      <c r="N83" s="963"/>
      <c r="O83" s="963"/>
      <c r="P83" s="963"/>
      <c r="Q83" s="963"/>
      <c r="R83" s="963"/>
      <c r="S83" s="1243"/>
      <c r="T83" s="815"/>
      <c r="U83" s="816"/>
      <c r="V83" s="816"/>
      <c r="W83" s="816"/>
      <c r="X83" s="816"/>
      <c r="Y83" s="974"/>
    </row>
    <row r="84" spans="1:25" ht="30" hidden="1" customHeight="1" x14ac:dyDescent="0.25">
      <c r="A84" s="798" t="s">
        <v>526</v>
      </c>
      <c r="B84" s="846" t="s">
        <v>527</v>
      </c>
      <c r="C84" s="855" t="s">
        <v>387</v>
      </c>
      <c r="D84" s="855" t="s">
        <v>528</v>
      </c>
      <c r="E84" s="848"/>
      <c r="F84" s="895" t="s">
        <v>387</v>
      </c>
      <c r="G84" s="957" t="s">
        <v>387</v>
      </c>
      <c r="H84" s="951" t="e">
        <f t="shared" si="11"/>
        <v>#VALUE!</v>
      </c>
      <c r="I84" s="951" t="e">
        <f t="shared" si="2"/>
        <v>#VALUE!</v>
      </c>
      <c r="J84" s="957" t="s">
        <v>387</v>
      </c>
      <c r="K84" s="951" t="e">
        <f t="shared" si="12"/>
        <v>#VALUE!</v>
      </c>
      <c r="L84" s="951" t="e">
        <f t="shared" si="3"/>
        <v>#VALUE!</v>
      </c>
      <c r="M84" s="963"/>
      <c r="N84" s="963"/>
      <c r="O84" s="963"/>
      <c r="P84" s="963"/>
      <c r="Q84" s="963"/>
      <c r="R84" s="963"/>
      <c r="S84" s="1243"/>
      <c r="T84" s="815" t="s">
        <v>529</v>
      </c>
      <c r="U84" s="816"/>
      <c r="V84" s="816"/>
      <c r="W84" s="816"/>
      <c r="X84" s="816"/>
      <c r="Y84" s="974"/>
    </row>
    <row r="85" spans="1:25" ht="17.149999999999999" hidden="1" customHeight="1" x14ac:dyDescent="0.25">
      <c r="A85" s="798" t="s">
        <v>530</v>
      </c>
      <c r="B85" s="846" t="s">
        <v>420</v>
      </c>
      <c r="C85" s="855" t="s">
        <v>387</v>
      </c>
      <c r="D85" s="855" t="s">
        <v>528</v>
      </c>
      <c r="E85" s="848"/>
      <c r="F85" s="895" t="s">
        <v>387</v>
      </c>
      <c r="G85" s="957" t="s">
        <v>387</v>
      </c>
      <c r="H85" s="951" t="e">
        <f t="shared" si="11"/>
        <v>#VALUE!</v>
      </c>
      <c r="I85" s="951" t="e">
        <f t="shared" si="2"/>
        <v>#VALUE!</v>
      </c>
      <c r="J85" s="957" t="s">
        <v>387</v>
      </c>
      <c r="K85" s="951" t="e">
        <f t="shared" si="12"/>
        <v>#VALUE!</v>
      </c>
      <c r="L85" s="951" t="e">
        <f t="shared" si="3"/>
        <v>#VALUE!</v>
      </c>
      <c r="M85" s="963"/>
      <c r="N85" s="963"/>
      <c r="O85" s="963"/>
      <c r="P85" s="963"/>
      <c r="Q85" s="963"/>
      <c r="R85" s="963"/>
      <c r="S85" s="1243"/>
      <c r="T85" s="815" t="s">
        <v>531</v>
      </c>
      <c r="U85" s="816"/>
      <c r="V85" s="816"/>
      <c r="W85" s="816"/>
      <c r="X85" s="816"/>
      <c r="Y85" s="974"/>
    </row>
    <row r="86" spans="1:25" ht="15" hidden="1" customHeight="1" x14ac:dyDescent="0.25">
      <c r="A86" s="798" t="s">
        <v>532</v>
      </c>
      <c r="B86" s="846" t="s">
        <v>533</v>
      </c>
      <c r="C86" s="855"/>
      <c r="D86" s="855"/>
      <c r="E86" s="848"/>
      <c r="F86" s="889"/>
      <c r="G86" s="890"/>
      <c r="H86" s="951"/>
      <c r="I86" s="951"/>
      <c r="J86" s="890"/>
      <c r="K86" s="951"/>
      <c r="L86" s="951"/>
      <c r="M86" s="963"/>
      <c r="N86" s="963"/>
      <c r="O86" s="963"/>
      <c r="P86" s="963"/>
      <c r="Q86" s="963"/>
      <c r="R86" s="963"/>
      <c r="S86" s="1243"/>
      <c r="T86" s="815"/>
      <c r="U86" s="816"/>
      <c r="V86" s="816"/>
      <c r="W86" s="816"/>
      <c r="X86" s="816"/>
      <c r="Y86" s="974"/>
    </row>
    <row r="87" spans="1:25" ht="75" hidden="1" customHeight="1" x14ac:dyDescent="0.25">
      <c r="A87" s="798" t="s">
        <v>534</v>
      </c>
      <c r="B87" s="846" t="s">
        <v>535</v>
      </c>
      <c r="C87" s="855" t="s">
        <v>387</v>
      </c>
      <c r="D87" s="855" t="s">
        <v>938</v>
      </c>
      <c r="E87" s="848"/>
      <c r="F87" s="895" t="s">
        <v>387</v>
      </c>
      <c r="G87" s="957" t="s">
        <v>387</v>
      </c>
      <c r="H87" s="951" t="e">
        <f>G87-F87</f>
        <v>#VALUE!</v>
      </c>
      <c r="I87" s="951" t="e">
        <f t="shared" si="2"/>
        <v>#VALUE!</v>
      </c>
      <c r="J87" s="957" t="s">
        <v>387</v>
      </c>
      <c r="K87" s="951" t="e">
        <f>J87-F87</f>
        <v>#VALUE!</v>
      </c>
      <c r="L87" s="951" t="e">
        <f t="shared" si="3"/>
        <v>#VALUE!</v>
      </c>
      <c r="M87" s="963"/>
      <c r="N87" s="963"/>
      <c r="O87" s="963"/>
      <c r="P87" s="963"/>
      <c r="Q87" s="963"/>
      <c r="R87" s="963"/>
      <c r="S87" s="1243"/>
      <c r="T87" s="815" t="s">
        <v>536</v>
      </c>
      <c r="U87" s="816"/>
      <c r="V87" s="816"/>
      <c r="W87" s="816"/>
      <c r="X87" s="816"/>
      <c r="Y87" s="974"/>
    </row>
    <row r="88" spans="1:25" ht="126" hidden="1" customHeight="1" x14ac:dyDescent="0.25">
      <c r="A88" s="798" t="s">
        <v>537</v>
      </c>
      <c r="B88" s="846" t="s">
        <v>538</v>
      </c>
      <c r="C88" s="855" t="s">
        <v>387</v>
      </c>
      <c r="D88" s="855" t="s">
        <v>938</v>
      </c>
      <c r="E88" s="848"/>
      <c r="F88" s="895" t="s">
        <v>387</v>
      </c>
      <c r="G88" s="957" t="s">
        <v>387</v>
      </c>
      <c r="H88" s="951" t="e">
        <f>G88-F88</f>
        <v>#VALUE!</v>
      </c>
      <c r="I88" s="951" t="e">
        <f t="shared" si="2"/>
        <v>#VALUE!</v>
      </c>
      <c r="J88" s="957" t="s">
        <v>387</v>
      </c>
      <c r="K88" s="951" t="e">
        <f>J88-F88</f>
        <v>#VALUE!</v>
      </c>
      <c r="L88" s="951" t="e">
        <f t="shared" si="3"/>
        <v>#VALUE!</v>
      </c>
      <c r="M88" s="963"/>
      <c r="N88" s="963"/>
      <c r="O88" s="963"/>
      <c r="P88" s="963"/>
      <c r="Q88" s="963"/>
      <c r="R88" s="963"/>
      <c r="S88" s="1243"/>
      <c r="T88" s="815" t="s">
        <v>539</v>
      </c>
      <c r="U88" s="816"/>
      <c r="V88" s="816"/>
      <c r="W88" s="816"/>
      <c r="X88" s="816"/>
      <c r="Y88" s="974"/>
    </row>
    <row r="89" spans="1:25" ht="36" hidden="1" customHeight="1" x14ac:dyDescent="0.25">
      <c r="A89" s="798" t="s">
        <v>540</v>
      </c>
      <c r="B89" s="846" t="s">
        <v>541</v>
      </c>
      <c r="C89" s="855" t="s">
        <v>387</v>
      </c>
      <c r="D89" s="855" t="s">
        <v>542</v>
      </c>
      <c r="E89" s="848"/>
      <c r="F89" s="895" t="s">
        <v>387</v>
      </c>
      <c r="G89" s="957" t="s">
        <v>387</v>
      </c>
      <c r="H89" s="951" t="e">
        <f>G89-F89</f>
        <v>#VALUE!</v>
      </c>
      <c r="I89" s="951" t="e">
        <f t="shared" si="2"/>
        <v>#VALUE!</v>
      </c>
      <c r="J89" s="957" t="s">
        <v>387</v>
      </c>
      <c r="K89" s="951" t="e">
        <f>J89-F89</f>
        <v>#VALUE!</v>
      </c>
      <c r="L89" s="951" t="e">
        <f t="shared" si="3"/>
        <v>#VALUE!</v>
      </c>
      <c r="M89" s="963"/>
      <c r="N89" s="963"/>
      <c r="O89" s="963"/>
      <c r="P89" s="963"/>
      <c r="Q89" s="963"/>
      <c r="R89" s="963"/>
      <c r="S89" s="1243"/>
      <c r="T89" s="815" t="s">
        <v>543</v>
      </c>
      <c r="U89" s="816"/>
      <c r="V89" s="816"/>
      <c r="W89" s="816"/>
      <c r="X89" s="816"/>
      <c r="Y89" s="974"/>
    </row>
    <row r="90" spans="1:25" ht="69" customHeight="1" x14ac:dyDescent="0.25">
      <c r="A90" s="808" t="s">
        <v>544</v>
      </c>
      <c r="B90" s="864" t="s">
        <v>545</v>
      </c>
      <c r="C90" s="887"/>
      <c r="D90" s="887"/>
      <c r="E90" s="888"/>
      <c r="F90" s="961"/>
      <c r="G90" s="961"/>
      <c r="H90" s="955"/>
      <c r="I90" s="955"/>
      <c r="J90" s="893"/>
      <c r="K90" s="955"/>
      <c r="L90" s="955"/>
      <c r="M90" s="955"/>
      <c r="N90" s="955"/>
      <c r="O90" s="955"/>
      <c r="P90" s="955"/>
      <c r="Q90" s="955"/>
      <c r="R90" s="955"/>
      <c r="S90" s="1243"/>
      <c r="T90" s="825"/>
      <c r="U90" s="826"/>
      <c r="V90" s="826"/>
      <c r="W90" s="826"/>
      <c r="X90" s="826"/>
      <c r="Y90" s="974"/>
    </row>
    <row r="91" spans="1:25" s="209" customFormat="1" ht="164.5" customHeight="1" x14ac:dyDescent="0.25">
      <c r="A91" s="812" t="s">
        <v>546</v>
      </c>
      <c r="B91" s="871" t="s">
        <v>547</v>
      </c>
      <c r="C91" s="872" t="s">
        <v>733</v>
      </c>
      <c r="D91" s="872" t="s">
        <v>548</v>
      </c>
      <c r="E91" s="880">
        <v>0</v>
      </c>
      <c r="F91" s="873">
        <v>0</v>
      </c>
      <c r="G91" s="953">
        <v>1731574</v>
      </c>
      <c r="H91" s="962">
        <f>G91-F91</f>
        <v>1731574</v>
      </c>
      <c r="I91" s="962" t="e">
        <f t="shared" ref="I91:I322" si="13">((G91-E91)/E91)</f>
        <v>#DIV/0!</v>
      </c>
      <c r="J91" s="953">
        <v>3821978</v>
      </c>
      <c r="K91" s="962">
        <f>J91-F91</f>
        <v>3821978</v>
      </c>
      <c r="L91" s="962" t="e">
        <f t="shared" ref="L91:L322" si="14">((J91-E91)/E91)</f>
        <v>#DIV/0!</v>
      </c>
      <c r="M91" s="966">
        <v>6096</v>
      </c>
      <c r="N91" s="966">
        <v>6096</v>
      </c>
      <c r="O91" s="966">
        <v>6096</v>
      </c>
      <c r="P91" s="966">
        <v>6096</v>
      </c>
      <c r="Q91" s="966">
        <v>2532483</v>
      </c>
      <c r="R91" s="966">
        <v>7859570</v>
      </c>
      <c r="S91" s="1244">
        <f>+R91</f>
        <v>7859570</v>
      </c>
      <c r="T91" s="814"/>
      <c r="U91" s="1263" t="s">
        <v>1009</v>
      </c>
      <c r="V91" s="1264"/>
      <c r="W91" s="834"/>
      <c r="X91" s="834"/>
      <c r="Y91" s="267">
        <v>1.6</v>
      </c>
    </row>
    <row r="92" spans="1:25" s="209" customFormat="1" ht="62.5" customHeight="1" x14ac:dyDescent="0.25">
      <c r="A92" s="1270" t="s">
        <v>549</v>
      </c>
      <c r="B92" s="1279" t="s">
        <v>550</v>
      </c>
      <c r="C92" s="872" t="s">
        <v>731</v>
      </c>
      <c r="D92" s="872" t="s">
        <v>732</v>
      </c>
      <c r="E92" s="880">
        <v>0</v>
      </c>
      <c r="F92" s="873">
        <v>0</v>
      </c>
      <c r="G92" s="953">
        <v>84</v>
      </c>
      <c r="H92" s="962">
        <f>G92-F92</f>
        <v>84</v>
      </c>
      <c r="I92" s="962" t="e">
        <f t="shared" ref="I92" si="15">((G92-E92)/E92)</f>
        <v>#DIV/0!</v>
      </c>
      <c r="J92" s="953">
        <v>84</v>
      </c>
      <c r="K92" s="962">
        <f>J92-F92</f>
        <v>84</v>
      </c>
      <c r="L92" s="962" t="e">
        <f t="shared" ref="L92" si="16">((J92-E92)/E92)</f>
        <v>#DIV/0!</v>
      </c>
      <c r="M92" s="966">
        <v>88</v>
      </c>
      <c r="N92" s="966">
        <v>88</v>
      </c>
      <c r="O92" s="966">
        <v>88</v>
      </c>
      <c r="P92" s="966">
        <v>88</v>
      </c>
      <c r="Q92" s="966">
        <v>88</v>
      </c>
      <c r="R92" s="966">
        <v>88</v>
      </c>
      <c r="S92" s="1244">
        <f>+R92</f>
        <v>88</v>
      </c>
      <c r="T92" s="814"/>
      <c r="U92" s="1389" t="s">
        <v>975</v>
      </c>
      <c r="V92" s="1389"/>
      <c r="W92" s="834"/>
      <c r="X92" s="834"/>
      <c r="Y92" s="267">
        <v>1.5</v>
      </c>
    </row>
    <row r="93" spans="1:25" ht="117" customHeight="1" x14ac:dyDescent="0.25">
      <c r="A93" s="1272"/>
      <c r="B93" s="1295"/>
      <c r="C93" s="855" t="s">
        <v>730</v>
      </c>
      <c r="D93" s="855" t="s">
        <v>962</v>
      </c>
      <c r="E93" s="880">
        <v>0</v>
      </c>
      <c r="F93" s="873">
        <v>0</v>
      </c>
      <c r="G93" s="953">
        <v>1347</v>
      </c>
      <c r="H93" s="951">
        <f>G93-F93</f>
        <v>1347</v>
      </c>
      <c r="I93" s="951" t="e">
        <f t="shared" si="13"/>
        <v>#DIV/0!</v>
      </c>
      <c r="J93" s="957">
        <v>1670</v>
      </c>
      <c r="K93" s="951">
        <f>J93-F93</f>
        <v>1670</v>
      </c>
      <c r="L93" s="951" t="e">
        <f t="shared" si="14"/>
        <v>#DIV/0!</v>
      </c>
      <c r="M93" s="963">
        <v>0</v>
      </c>
      <c r="N93" s="963">
        <v>0</v>
      </c>
      <c r="O93" s="963">
        <v>0</v>
      </c>
      <c r="P93" s="963">
        <v>0</v>
      </c>
      <c r="Q93" s="963">
        <v>2500</v>
      </c>
      <c r="R93" s="963">
        <v>8525</v>
      </c>
      <c r="S93" s="1243">
        <f>+R93</f>
        <v>8525</v>
      </c>
      <c r="T93" s="815"/>
      <c r="U93" s="1389" t="s">
        <v>976</v>
      </c>
      <c r="V93" s="1389"/>
      <c r="W93" s="823"/>
      <c r="X93" s="823"/>
      <c r="Y93" s="974">
        <v>1.5</v>
      </c>
    </row>
    <row r="94" spans="1:25" ht="21" x14ac:dyDescent="0.25">
      <c r="A94" s="808" t="s">
        <v>230</v>
      </c>
      <c r="B94" s="864" t="s">
        <v>231</v>
      </c>
      <c r="C94" s="865"/>
      <c r="D94" s="865"/>
      <c r="E94" s="888"/>
      <c r="F94" s="893"/>
      <c r="G94" s="893"/>
      <c r="H94" s="955"/>
      <c r="I94" s="955"/>
      <c r="J94" s="893"/>
      <c r="K94" s="955"/>
      <c r="L94" s="955"/>
      <c r="M94" s="955"/>
      <c r="N94" s="955"/>
      <c r="O94" s="955"/>
      <c r="P94" s="955"/>
      <c r="Q94" s="955"/>
      <c r="R94" s="955"/>
      <c r="S94" s="1243"/>
      <c r="T94" s="820"/>
      <c r="U94" s="826"/>
      <c r="V94" s="826"/>
      <c r="W94" s="968"/>
      <c r="X94" s="968"/>
      <c r="Y94" s="974"/>
    </row>
    <row r="95" spans="1:25" ht="409.5" x14ac:dyDescent="0.25">
      <c r="A95" s="798" t="s">
        <v>232</v>
      </c>
      <c r="B95" s="846" t="s">
        <v>233</v>
      </c>
      <c r="C95" s="855" t="s">
        <v>234</v>
      </c>
      <c r="D95" s="855" t="s">
        <v>235</v>
      </c>
      <c r="E95" s="848">
        <v>0</v>
      </c>
      <c r="F95" s="895">
        <v>12</v>
      </c>
      <c r="G95" s="957">
        <v>28</v>
      </c>
      <c r="H95" s="951">
        <f>G95-F95</f>
        <v>16</v>
      </c>
      <c r="I95" s="951" t="e">
        <f t="shared" si="13"/>
        <v>#DIV/0!</v>
      </c>
      <c r="J95" s="957">
        <v>28</v>
      </c>
      <c r="K95" s="951">
        <f>J95-F95</f>
        <v>16</v>
      </c>
      <c r="L95" s="951" t="e">
        <f t="shared" si="14"/>
        <v>#DIV/0!</v>
      </c>
      <c r="M95" s="963">
        <v>15</v>
      </c>
      <c r="N95" s="963">
        <v>15</v>
      </c>
      <c r="O95" s="966">
        <v>15</v>
      </c>
      <c r="P95" s="966">
        <v>15</v>
      </c>
      <c r="Q95" s="966">
        <v>48</v>
      </c>
      <c r="R95" s="966">
        <v>48</v>
      </c>
      <c r="S95" s="1244">
        <v>48</v>
      </c>
      <c r="T95" s="814" t="s">
        <v>963</v>
      </c>
      <c r="U95" s="1265" t="s">
        <v>977</v>
      </c>
      <c r="V95" s="1266"/>
      <c r="W95" s="840"/>
      <c r="X95" s="840"/>
      <c r="Y95" s="974">
        <v>10.199999999999999</v>
      </c>
    </row>
    <row r="96" spans="1:25" ht="409.5" customHeight="1" x14ac:dyDescent="0.25">
      <c r="A96" s="798" t="s">
        <v>236</v>
      </c>
      <c r="B96" s="846" t="s">
        <v>237</v>
      </c>
      <c r="C96" s="855" t="s">
        <v>238</v>
      </c>
      <c r="D96" s="855" t="s">
        <v>239</v>
      </c>
      <c r="E96" s="848">
        <v>0</v>
      </c>
      <c r="F96" s="889">
        <v>21</v>
      </c>
      <c r="G96" s="890">
        <v>21</v>
      </c>
      <c r="H96" s="951">
        <f>G96-F96</f>
        <v>0</v>
      </c>
      <c r="I96" s="952" t="e">
        <f t="shared" si="13"/>
        <v>#DIV/0!</v>
      </c>
      <c r="J96" s="890">
        <v>37</v>
      </c>
      <c r="K96" s="891">
        <f t="shared" ref="K96" si="17">J96-F96</f>
        <v>16</v>
      </c>
      <c r="L96" s="885" t="e">
        <f t="shared" si="14"/>
        <v>#DIV/0!</v>
      </c>
      <c r="M96" s="886">
        <v>25</v>
      </c>
      <c r="N96" s="886">
        <v>25</v>
      </c>
      <c r="O96" s="886">
        <v>25</v>
      </c>
      <c r="P96" s="886">
        <v>25</v>
      </c>
      <c r="Q96" s="886">
        <v>26</v>
      </c>
      <c r="R96" s="886">
        <v>26</v>
      </c>
      <c r="S96" s="1246">
        <v>26</v>
      </c>
      <c r="T96" s="814" t="s">
        <v>240</v>
      </c>
      <c r="U96" s="1265" t="s">
        <v>888</v>
      </c>
      <c r="V96" s="1266"/>
      <c r="W96" s="937"/>
      <c r="X96" s="937"/>
      <c r="Y96" s="974">
        <v>10.199999999999999</v>
      </c>
    </row>
    <row r="97" spans="1:25" ht="166.5" customHeight="1" x14ac:dyDescent="0.25">
      <c r="A97" s="798" t="s">
        <v>734</v>
      </c>
      <c r="B97" s="846" t="s">
        <v>643</v>
      </c>
      <c r="C97" s="855" t="s">
        <v>735</v>
      </c>
      <c r="D97" s="855" t="s">
        <v>736</v>
      </c>
      <c r="E97" s="848">
        <v>0</v>
      </c>
      <c r="F97" s="889">
        <v>0</v>
      </c>
      <c r="G97" s="890">
        <v>5</v>
      </c>
      <c r="H97" s="951">
        <f t="shared" ref="H97:H98" si="18">G97-F97</f>
        <v>5</v>
      </c>
      <c r="I97" s="952" t="e">
        <f t="shared" ref="I97:I98" si="19">((G97-E97)/E97)</f>
        <v>#DIV/0!</v>
      </c>
      <c r="J97" s="890">
        <v>9</v>
      </c>
      <c r="K97" s="891">
        <f t="shared" ref="K97:K98" si="20">J97-F97</f>
        <v>9</v>
      </c>
      <c r="L97" s="885" t="e">
        <f t="shared" ref="L97:L98" si="21">((J97-E97)/E97)</f>
        <v>#DIV/0!</v>
      </c>
      <c r="M97" s="886">
        <v>0</v>
      </c>
      <c r="N97" s="886">
        <v>0</v>
      </c>
      <c r="O97" s="886">
        <v>0</v>
      </c>
      <c r="P97" s="886">
        <v>0</v>
      </c>
      <c r="Q97" s="886">
        <v>1</v>
      </c>
      <c r="R97" s="886">
        <v>5</v>
      </c>
      <c r="S97" s="1246">
        <v>5</v>
      </c>
      <c r="T97" s="814"/>
      <c r="U97" s="1265" t="s">
        <v>978</v>
      </c>
      <c r="V97" s="1266"/>
      <c r="W97" s="937"/>
      <c r="X97" s="937"/>
      <c r="Y97" s="974" t="s">
        <v>739</v>
      </c>
    </row>
    <row r="98" spans="1:25" ht="112.5" customHeight="1" x14ac:dyDescent="0.25">
      <c r="A98" s="798" t="s">
        <v>738</v>
      </c>
      <c r="B98" s="846" t="s">
        <v>643</v>
      </c>
      <c r="C98" s="855" t="s">
        <v>737</v>
      </c>
      <c r="D98" s="855" t="s">
        <v>736</v>
      </c>
      <c r="E98" s="848">
        <v>0</v>
      </c>
      <c r="F98" s="889">
        <v>0</v>
      </c>
      <c r="G98" s="890">
        <v>5</v>
      </c>
      <c r="H98" s="951">
        <f t="shared" si="18"/>
        <v>5</v>
      </c>
      <c r="I98" s="952" t="e">
        <f t="shared" si="19"/>
        <v>#DIV/0!</v>
      </c>
      <c r="J98" s="890">
        <v>9</v>
      </c>
      <c r="K98" s="891">
        <f t="shared" si="20"/>
        <v>9</v>
      </c>
      <c r="L98" s="885" t="e">
        <f t="shared" si="21"/>
        <v>#DIV/0!</v>
      </c>
      <c r="M98" s="886">
        <v>0</v>
      </c>
      <c r="N98" s="886">
        <v>0</v>
      </c>
      <c r="O98" s="886">
        <v>0</v>
      </c>
      <c r="P98" s="886">
        <v>0</v>
      </c>
      <c r="Q98" s="886">
        <v>1</v>
      </c>
      <c r="R98" s="886">
        <v>5</v>
      </c>
      <c r="S98" s="1246">
        <v>5</v>
      </c>
      <c r="T98" s="814"/>
      <c r="U98" s="1265" t="s">
        <v>978</v>
      </c>
      <c r="V98" s="1266"/>
      <c r="W98" s="937"/>
      <c r="X98" s="937"/>
      <c r="Y98" s="974" t="s">
        <v>739</v>
      </c>
    </row>
    <row r="99" spans="1:25" ht="21" x14ac:dyDescent="0.25">
      <c r="A99" s="808" t="s">
        <v>241</v>
      </c>
      <c r="B99" s="864" t="s">
        <v>242</v>
      </c>
      <c r="C99" s="865"/>
      <c r="D99" s="865"/>
      <c r="E99" s="892"/>
      <c r="F99" s="893"/>
      <c r="G99" s="893"/>
      <c r="H99" s="894"/>
      <c r="I99" s="894"/>
      <c r="J99" s="893"/>
      <c r="K99" s="894"/>
      <c r="L99" s="894"/>
      <c r="M99" s="870"/>
      <c r="N99" s="870"/>
      <c r="O99" s="870"/>
      <c r="P99" s="870"/>
      <c r="Q99" s="870"/>
      <c r="R99" s="870"/>
      <c r="S99" s="1242"/>
      <c r="T99" s="820"/>
      <c r="U99" s="1268"/>
      <c r="V99" s="1269"/>
      <c r="W99" s="821"/>
      <c r="X99" s="985"/>
      <c r="Y99" s="974"/>
    </row>
    <row r="100" spans="1:25" ht="32.5" customHeight="1" x14ac:dyDescent="0.25">
      <c r="A100" s="798" t="s">
        <v>243</v>
      </c>
      <c r="B100" s="846" t="s">
        <v>244</v>
      </c>
      <c r="C100" s="855"/>
      <c r="D100" s="855"/>
      <c r="E100" s="895"/>
      <c r="F100" s="889"/>
      <c r="G100" s="890"/>
      <c r="H100" s="891"/>
      <c r="I100" s="891"/>
      <c r="J100" s="890"/>
      <c r="K100" s="891"/>
      <c r="L100" s="891"/>
      <c r="M100" s="860"/>
      <c r="N100" s="860"/>
      <c r="O100" s="860"/>
      <c r="P100" s="860"/>
      <c r="Q100" s="860"/>
      <c r="R100" s="860"/>
      <c r="S100" s="1242"/>
      <c r="T100" s="815"/>
      <c r="U100" s="1267"/>
      <c r="V100" s="1267"/>
      <c r="W100" s="823"/>
      <c r="X100" s="823"/>
      <c r="Y100" s="974"/>
    </row>
    <row r="101" spans="1:25" ht="409.5" x14ac:dyDescent="0.25">
      <c r="A101" s="798" t="s">
        <v>245</v>
      </c>
      <c r="B101" s="846" t="s">
        <v>246</v>
      </c>
      <c r="C101" s="855" t="s">
        <v>247</v>
      </c>
      <c r="D101" s="855" t="s">
        <v>740</v>
      </c>
      <c r="E101" s="895">
        <v>0</v>
      </c>
      <c r="F101" s="889">
        <v>0</v>
      </c>
      <c r="G101" s="890">
        <v>10478</v>
      </c>
      <c r="H101" s="891">
        <f t="shared" ref="H101" si="22">G101-F101</f>
        <v>10478</v>
      </c>
      <c r="I101" s="885" t="e">
        <f t="shared" si="13"/>
        <v>#DIV/0!</v>
      </c>
      <c r="J101" s="890">
        <v>10978</v>
      </c>
      <c r="K101" s="891">
        <f t="shared" ref="K101" si="23">J101-F101</f>
        <v>10978</v>
      </c>
      <c r="L101" s="885" t="e">
        <f>((J101-E101)/E101)</f>
        <v>#DIV/0!</v>
      </c>
      <c r="M101" s="886">
        <v>22970</v>
      </c>
      <c r="N101" s="886">
        <v>60310</v>
      </c>
      <c r="O101" s="886">
        <v>96497</v>
      </c>
      <c r="P101" s="886">
        <v>122710</v>
      </c>
      <c r="Q101" s="886">
        <v>146704</v>
      </c>
      <c r="R101" s="886">
        <v>154560</v>
      </c>
      <c r="S101" s="1246">
        <v>160000</v>
      </c>
      <c r="T101" s="814" t="s">
        <v>964</v>
      </c>
      <c r="U101" s="1355" t="s">
        <v>595</v>
      </c>
      <c r="V101" s="1356"/>
      <c r="W101" s="975"/>
      <c r="X101" s="975"/>
      <c r="Y101" s="974">
        <v>11.1</v>
      </c>
    </row>
    <row r="102" spans="1:25" ht="42" x14ac:dyDescent="0.25">
      <c r="A102" s="798" t="s">
        <v>248</v>
      </c>
      <c r="B102" s="846" t="s">
        <v>249</v>
      </c>
      <c r="C102" s="855" t="s">
        <v>247</v>
      </c>
      <c r="D102" s="855" t="s">
        <v>741</v>
      </c>
      <c r="E102" s="895">
        <v>0</v>
      </c>
      <c r="F102" s="889">
        <v>0</v>
      </c>
      <c r="G102" s="890">
        <v>2000</v>
      </c>
      <c r="H102" s="891">
        <f t="shared" ref="H102" si="24">G102-F102</f>
        <v>2000</v>
      </c>
      <c r="I102" s="885" t="e">
        <f t="shared" ref="I102" si="25">((G102-E102)/E102)</f>
        <v>#DIV/0!</v>
      </c>
      <c r="J102" s="890">
        <v>2100</v>
      </c>
      <c r="K102" s="891">
        <f t="shared" ref="K102" si="26">J102-F102</f>
        <v>2100</v>
      </c>
      <c r="L102" s="885" t="e">
        <f>((J102-E102)/E102)</f>
        <v>#DIV/0!</v>
      </c>
      <c r="M102" s="886">
        <v>12792</v>
      </c>
      <c r="N102" s="886">
        <v>32850</v>
      </c>
      <c r="O102" s="886">
        <v>59812</v>
      </c>
      <c r="P102" s="886">
        <v>76779</v>
      </c>
      <c r="Q102" s="886">
        <v>92300</v>
      </c>
      <c r="R102" s="886">
        <v>97002</v>
      </c>
      <c r="S102" s="1246">
        <v>100000</v>
      </c>
      <c r="T102" s="814"/>
      <c r="U102" s="1368"/>
      <c r="V102" s="1369"/>
      <c r="W102" s="975"/>
      <c r="X102" s="975"/>
      <c r="Y102" s="974">
        <v>11.1</v>
      </c>
    </row>
    <row r="103" spans="1:25" ht="217" x14ac:dyDescent="0.25">
      <c r="A103" s="798" t="s">
        <v>253</v>
      </c>
      <c r="B103" s="846" t="s">
        <v>249</v>
      </c>
      <c r="C103" s="855" t="s">
        <v>250</v>
      </c>
      <c r="D103" s="855" t="s">
        <v>251</v>
      </c>
      <c r="E103" s="895">
        <v>0</v>
      </c>
      <c r="F103" s="889">
        <v>0</v>
      </c>
      <c r="G103" s="890">
        <v>1890</v>
      </c>
      <c r="H103" s="891">
        <f t="shared" ref="H103" si="27">G103-F103</f>
        <v>1890</v>
      </c>
      <c r="I103" s="885" t="e">
        <f t="shared" ref="I103" si="28">((G103-E103)/E103)</f>
        <v>#DIV/0!</v>
      </c>
      <c r="J103" s="890">
        <v>1990</v>
      </c>
      <c r="K103" s="891">
        <f t="shared" ref="K103" si="29">J103-F103</f>
        <v>1990</v>
      </c>
      <c r="L103" s="885" t="e">
        <f t="shared" ref="L103" si="30">((J103-E103)/E103)</f>
        <v>#DIV/0!</v>
      </c>
      <c r="M103" s="886">
        <v>637</v>
      </c>
      <c r="N103" s="886">
        <v>3480</v>
      </c>
      <c r="O103" s="886">
        <v>5930</v>
      </c>
      <c r="P103" s="886">
        <v>10059</v>
      </c>
      <c r="Q103" s="886">
        <v>16066</v>
      </c>
      <c r="R103" s="886">
        <v>19527</v>
      </c>
      <c r="S103" s="1246">
        <v>20000</v>
      </c>
      <c r="T103" s="814" t="s">
        <v>252</v>
      </c>
      <c r="U103" s="1368"/>
      <c r="V103" s="1369"/>
      <c r="W103" s="975"/>
      <c r="X103" s="975"/>
      <c r="Y103" s="974">
        <v>11.1</v>
      </c>
    </row>
    <row r="104" spans="1:25" ht="63" x14ac:dyDescent="0.25">
      <c r="A104" s="798" t="s">
        <v>260</v>
      </c>
      <c r="B104" s="846" t="s">
        <v>249</v>
      </c>
      <c r="C104" s="855" t="s">
        <v>654</v>
      </c>
      <c r="D104" s="855" t="s">
        <v>742</v>
      </c>
      <c r="E104" s="895">
        <v>0</v>
      </c>
      <c r="F104" s="889">
        <v>0</v>
      </c>
      <c r="G104" s="890">
        <v>2</v>
      </c>
      <c r="H104" s="891">
        <f t="shared" ref="H104" si="31">G104-F104</f>
        <v>2</v>
      </c>
      <c r="I104" s="885" t="e">
        <f t="shared" ref="I104" si="32">((G104-E104)/E104)</f>
        <v>#DIV/0!</v>
      </c>
      <c r="J104" s="890">
        <v>2</v>
      </c>
      <c r="K104" s="891">
        <f t="shared" ref="K104" si="33">J104-F104</f>
        <v>2</v>
      </c>
      <c r="L104" s="885" t="e">
        <f t="shared" ref="L104" si="34">((J104-E104)/E104)</f>
        <v>#DIV/0!</v>
      </c>
      <c r="M104" s="886">
        <v>4.8</v>
      </c>
      <c r="N104" s="886">
        <v>4.47</v>
      </c>
      <c r="O104" s="886">
        <v>3.14</v>
      </c>
      <c r="P104" s="886">
        <v>5.26</v>
      </c>
      <c r="Q104" s="886">
        <v>6.44</v>
      </c>
      <c r="R104" s="886">
        <v>9.4600000000000009</v>
      </c>
      <c r="S104" s="1246">
        <v>9.5</v>
      </c>
      <c r="T104" s="814"/>
      <c r="U104" s="1396"/>
      <c r="V104" s="1397"/>
      <c r="W104" s="976"/>
      <c r="X104" s="976"/>
      <c r="Y104" s="974">
        <v>11.1</v>
      </c>
    </row>
    <row r="105" spans="1:25" s="317" customFormat="1" ht="114" hidden="1" customHeight="1" x14ac:dyDescent="0.25">
      <c r="A105" s="798" t="s">
        <v>338</v>
      </c>
      <c r="B105" s="896" t="s">
        <v>551</v>
      </c>
      <c r="C105" s="897" t="s">
        <v>387</v>
      </c>
      <c r="D105" s="897" t="s">
        <v>552</v>
      </c>
      <c r="E105" s="898"/>
      <c r="F105" s="899" t="s">
        <v>387</v>
      </c>
      <c r="G105" s="900" t="s">
        <v>387</v>
      </c>
      <c r="H105" s="901" t="e">
        <f>G105-F105</f>
        <v>#VALUE!</v>
      </c>
      <c r="I105" s="902" t="e">
        <f t="shared" si="13"/>
        <v>#VALUE!</v>
      </c>
      <c r="J105" s="900" t="s">
        <v>387</v>
      </c>
      <c r="K105" s="901" t="e">
        <f>J105-F105</f>
        <v>#VALUE!</v>
      </c>
      <c r="L105" s="902" t="e">
        <f t="shared" si="14"/>
        <v>#VALUE!</v>
      </c>
      <c r="M105" s="903"/>
      <c r="N105" s="903"/>
      <c r="O105" s="903"/>
      <c r="P105" s="903"/>
      <c r="Q105" s="903"/>
      <c r="R105" s="886"/>
      <c r="S105" s="1246"/>
      <c r="T105" s="827" t="s">
        <v>553</v>
      </c>
      <c r="U105" s="828"/>
      <c r="V105" s="828"/>
      <c r="W105" s="828"/>
      <c r="X105" s="828"/>
      <c r="Y105" s="979"/>
    </row>
    <row r="106" spans="1:25" ht="160.5" customHeight="1" x14ac:dyDescent="0.25">
      <c r="A106" s="798" t="s">
        <v>340</v>
      </c>
      <c r="B106" s="847" t="s">
        <v>254</v>
      </c>
      <c r="C106" s="855" t="s">
        <v>255</v>
      </c>
      <c r="D106" s="855" t="s">
        <v>256</v>
      </c>
      <c r="E106" s="895">
        <v>0</v>
      </c>
      <c r="F106" s="889">
        <v>0</v>
      </c>
      <c r="G106" s="890">
        <v>3</v>
      </c>
      <c r="H106" s="862">
        <f>G106-F106</f>
        <v>3</v>
      </c>
      <c r="I106" s="863" t="e">
        <f t="shared" si="13"/>
        <v>#DIV/0!</v>
      </c>
      <c r="J106" s="890">
        <v>3</v>
      </c>
      <c r="K106" s="862">
        <f>J106-F106</f>
        <v>3</v>
      </c>
      <c r="L106" s="863" t="e">
        <f t="shared" si="14"/>
        <v>#DIV/0!</v>
      </c>
      <c r="M106" s="860">
        <v>6</v>
      </c>
      <c r="N106" s="860">
        <v>6</v>
      </c>
      <c r="O106" s="883">
        <v>6</v>
      </c>
      <c r="P106" s="883">
        <v>6</v>
      </c>
      <c r="Q106" s="883">
        <v>6</v>
      </c>
      <c r="R106" s="886">
        <v>6</v>
      </c>
      <c r="S106" s="1246">
        <v>6</v>
      </c>
      <c r="T106" s="829" t="s">
        <v>554</v>
      </c>
      <c r="U106" s="1398" t="s">
        <v>593</v>
      </c>
      <c r="V106" s="1399"/>
      <c r="W106" s="938"/>
      <c r="X106" s="938"/>
      <c r="Y106" s="974"/>
    </row>
    <row r="107" spans="1:25" ht="87" customHeight="1" x14ac:dyDescent="0.25">
      <c r="A107" s="799" t="s">
        <v>743</v>
      </c>
      <c r="B107" s="847" t="s">
        <v>254</v>
      </c>
      <c r="C107" s="855" t="s">
        <v>257</v>
      </c>
      <c r="D107" s="855" t="s">
        <v>258</v>
      </c>
      <c r="E107" s="895">
        <v>0</v>
      </c>
      <c r="F107" s="889">
        <v>0</v>
      </c>
      <c r="G107" s="890">
        <v>2340</v>
      </c>
      <c r="H107" s="862">
        <f t="shared" ref="H107:H113" si="35">G107-F107</f>
        <v>2340</v>
      </c>
      <c r="I107" s="863" t="e">
        <f t="shared" si="13"/>
        <v>#DIV/0!</v>
      </c>
      <c r="J107" s="890">
        <v>2730</v>
      </c>
      <c r="K107" s="862">
        <f t="shared" ref="K107:K113" si="36">J107-F107</f>
        <v>2730</v>
      </c>
      <c r="L107" s="863" t="e">
        <f t="shared" si="14"/>
        <v>#DIV/0!</v>
      </c>
      <c r="M107" s="860">
        <v>1589</v>
      </c>
      <c r="N107" s="883">
        <v>2368</v>
      </c>
      <c r="O107" s="883">
        <v>2622</v>
      </c>
      <c r="P107" s="883">
        <v>3215</v>
      </c>
      <c r="Q107" s="883">
        <v>3283</v>
      </c>
      <c r="R107" s="886">
        <v>3713</v>
      </c>
      <c r="S107" s="1246">
        <v>4000</v>
      </c>
      <c r="T107" s="814" t="s">
        <v>555</v>
      </c>
      <c r="U107" s="977" t="s">
        <v>596</v>
      </c>
      <c r="V107" s="977">
        <v>431</v>
      </c>
      <c r="W107" s="938"/>
      <c r="X107" s="938"/>
      <c r="Y107" s="974"/>
    </row>
    <row r="108" spans="1:25" ht="54.75" customHeight="1" x14ac:dyDescent="0.25">
      <c r="A108" s="799" t="s">
        <v>744</v>
      </c>
      <c r="B108" s="847" t="s">
        <v>254</v>
      </c>
      <c r="C108" s="855" t="s">
        <v>257</v>
      </c>
      <c r="D108" s="855" t="s">
        <v>259</v>
      </c>
      <c r="E108" s="895">
        <v>0</v>
      </c>
      <c r="F108" s="889">
        <v>0</v>
      </c>
      <c r="G108" s="890">
        <v>1950</v>
      </c>
      <c r="H108" s="862">
        <f t="shared" si="35"/>
        <v>1950</v>
      </c>
      <c r="I108" s="863" t="e">
        <f t="shared" si="13"/>
        <v>#DIV/0!</v>
      </c>
      <c r="J108" s="890">
        <v>2250</v>
      </c>
      <c r="K108" s="862">
        <f t="shared" si="36"/>
        <v>2250</v>
      </c>
      <c r="L108" s="863" t="e">
        <f t="shared" si="14"/>
        <v>#DIV/0!</v>
      </c>
      <c r="M108" s="860">
        <v>119</v>
      </c>
      <c r="N108" s="883">
        <v>177</v>
      </c>
      <c r="O108" s="883">
        <v>194</v>
      </c>
      <c r="P108" s="883">
        <v>223</v>
      </c>
      <c r="Q108" s="883">
        <v>224</v>
      </c>
      <c r="R108" s="886">
        <v>224</v>
      </c>
      <c r="S108" s="1246">
        <v>250</v>
      </c>
      <c r="T108" s="814" t="s">
        <v>556</v>
      </c>
      <c r="U108" s="934" t="s">
        <v>597</v>
      </c>
      <c r="V108" s="934"/>
      <c r="W108" s="938"/>
      <c r="X108" s="938"/>
      <c r="Y108" s="974"/>
    </row>
    <row r="109" spans="1:25" ht="41.25" customHeight="1" x14ac:dyDescent="0.25">
      <c r="A109" s="799" t="s">
        <v>745</v>
      </c>
      <c r="B109" s="847" t="s">
        <v>261</v>
      </c>
      <c r="C109" s="855" t="s">
        <v>262</v>
      </c>
      <c r="D109" s="855" t="s">
        <v>263</v>
      </c>
      <c r="E109" s="895">
        <v>0</v>
      </c>
      <c r="F109" s="889">
        <v>0</v>
      </c>
      <c r="G109" s="890">
        <v>9</v>
      </c>
      <c r="H109" s="862">
        <f t="shared" si="35"/>
        <v>9</v>
      </c>
      <c r="I109" s="863" t="e">
        <f t="shared" si="13"/>
        <v>#DIV/0!</v>
      </c>
      <c r="J109" s="890">
        <v>13</v>
      </c>
      <c r="K109" s="862">
        <f t="shared" si="36"/>
        <v>13</v>
      </c>
      <c r="L109" s="863" t="e">
        <f t="shared" si="14"/>
        <v>#DIV/0!</v>
      </c>
      <c r="M109" s="860">
        <v>30</v>
      </c>
      <c r="N109" s="883">
        <v>31</v>
      </c>
      <c r="O109" s="883">
        <v>33</v>
      </c>
      <c r="P109" s="883">
        <v>38</v>
      </c>
      <c r="Q109" s="883">
        <v>39</v>
      </c>
      <c r="R109" s="886">
        <v>39</v>
      </c>
      <c r="S109" s="1246">
        <v>40</v>
      </c>
      <c r="T109" s="814" t="s">
        <v>557</v>
      </c>
      <c r="U109" s="934"/>
      <c r="V109" s="934"/>
      <c r="W109" s="938"/>
      <c r="X109" s="938"/>
      <c r="Y109" s="936">
        <v>11.2</v>
      </c>
    </row>
    <row r="110" spans="1:25" ht="41.25" customHeight="1" x14ac:dyDescent="0.25">
      <c r="A110" s="799" t="s">
        <v>746</v>
      </c>
      <c r="B110" s="847" t="s">
        <v>339</v>
      </c>
      <c r="C110" s="872" t="s">
        <v>262</v>
      </c>
      <c r="D110" s="872" t="s">
        <v>263</v>
      </c>
      <c r="E110" s="895">
        <v>0</v>
      </c>
      <c r="F110" s="889">
        <v>0</v>
      </c>
      <c r="G110" s="890">
        <v>6</v>
      </c>
      <c r="H110" s="862">
        <f t="shared" si="35"/>
        <v>6</v>
      </c>
      <c r="I110" s="863" t="e">
        <f t="shared" si="13"/>
        <v>#DIV/0!</v>
      </c>
      <c r="J110" s="890">
        <v>6</v>
      </c>
      <c r="K110" s="862">
        <f t="shared" si="36"/>
        <v>6</v>
      </c>
      <c r="L110" s="863" t="e">
        <f t="shared" si="14"/>
        <v>#DIV/0!</v>
      </c>
      <c r="M110" s="860">
        <v>1</v>
      </c>
      <c r="N110" s="860">
        <v>2</v>
      </c>
      <c r="O110" s="883">
        <v>3</v>
      </c>
      <c r="P110" s="883">
        <v>3</v>
      </c>
      <c r="Q110" s="883">
        <v>4</v>
      </c>
      <c r="R110" s="886">
        <v>5</v>
      </c>
      <c r="S110" s="1246">
        <v>6</v>
      </c>
      <c r="T110" s="814"/>
      <c r="U110" s="934"/>
      <c r="V110" s="934"/>
      <c r="W110" s="938" t="s">
        <v>327</v>
      </c>
      <c r="X110" s="938"/>
      <c r="Y110" s="936">
        <v>11.2</v>
      </c>
    </row>
    <row r="111" spans="1:25" ht="41.25" customHeight="1" x14ac:dyDescent="0.25">
      <c r="A111" s="799" t="s">
        <v>747</v>
      </c>
      <c r="B111" s="847" t="s">
        <v>339</v>
      </c>
      <c r="C111" s="872" t="s">
        <v>262</v>
      </c>
      <c r="D111" s="872" t="s">
        <v>341</v>
      </c>
      <c r="E111" s="895">
        <v>0</v>
      </c>
      <c r="F111" s="889">
        <v>0</v>
      </c>
      <c r="G111" s="890">
        <v>6</v>
      </c>
      <c r="H111" s="862">
        <f t="shared" si="35"/>
        <v>6</v>
      </c>
      <c r="I111" s="863" t="e">
        <f t="shared" si="13"/>
        <v>#DIV/0!</v>
      </c>
      <c r="J111" s="890">
        <v>6</v>
      </c>
      <c r="K111" s="862">
        <f t="shared" si="36"/>
        <v>6</v>
      </c>
      <c r="L111" s="863" t="e">
        <f t="shared" si="14"/>
        <v>#DIV/0!</v>
      </c>
      <c r="M111" s="860">
        <v>7125</v>
      </c>
      <c r="N111" s="860">
        <v>7244</v>
      </c>
      <c r="O111" s="860">
        <v>7244</v>
      </c>
      <c r="P111" s="860">
        <f>+O111</f>
        <v>7244</v>
      </c>
      <c r="Q111" s="860">
        <f>+P111</f>
        <v>7244</v>
      </c>
      <c r="R111" s="886">
        <v>7244</v>
      </c>
      <c r="S111" s="1246">
        <v>7244</v>
      </c>
      <c r="T111" s="814"/>
      <c r="U111" s="934"/>
      <c r="V111" s="934"/>
      <c r="W111" s="938" t="s">
        <v>327</v>
      </c>
      <c r="Y111" s="936"/>
    </row>
    <row r="112" spans="1:25" ht="67.5" customHeight="1" x14ac:dyDescent="0.25">
      <c r="A112" s="799" t="s">
        <v>747</v>
      </c>
      <c r="B112" s="847" t="s">
        <v>339</v>
      </c>
      <c r="C112" s="1261" t="s">
        <v>262</v>
      </c>
      <c r="D112" s="1261" t="s">
        <v>1045</v>
      </c>
      <c r="E112" s="895">
        <v>0</v>
      </c>
      <c r="F112" s="889">
        <v>0</v>
      </c>
      <c r="G112" s="890">
        <v>6</v>
      </c>
      <c r="H112" s="862">
        <f t="shared" ref="H112" si="37">G112-F112</f>
        <v>6</v>
      </c>
      <c r="I112" s="863" t="e">
        <f t="shared" ref="I112" si="38">((G112-E112)/E112)</f>
        <v>#DIV/0!</v>
      </c>
      <c r="J112" s="890">
        <v>6</v>
      </c>
      <c r="K112" s="862">
        <f t="shared" ref="K112" si="39">J112-F112</f>
        <v>6</v>
      </c>
      <c r="L112" s="863" t="e">
        <f t="shared" ref="L112" si="40">((J112-E112)/E112)</f>
        <v>#DIV/0!</v>
      </c>
      <c r="M112" s="860">
        <v>7125</v>
      </c>
      <c r="N112" s="860">
        <f>7125+7244</f>
        <v>14369</v>
      </c>
      <c r="O112" s="860">
        <f>+N112+7244</f>
        <v>21613</v>
      </c>
      <c r="P112" s="860">
        <f>+O112</f>
        <v>21613</v>
      </c>
      <c r="Q112" s="860">
        <f>+P112+100</f>
        <v>21713</v>
      </c>
      <c r="R112" s="886">
        <v>23190</v>
      </c>
      <c r="S112" s="1246">
        <v>25000</v>
      </c>
      <c r="T112" s="814"/>
      <c r="U112" s="934"/>
      <c r="V112" s="934"/>
      <c r="W112" s="938" t="s">
        <v>327</v>
      </c>
      <c r="Y112" s="1262"/>
    </row>
    <row r="113" spans="1:25" ht="149.5" customHeight="1" x14ac:dyDescent="0.25">
      <c r="A113" s="799" t="s">
        <v>748</v>
      </c>
      <c r="B113" s="847" t="s">
        <v>749</v>
      </c>
      <c r="C113" s="872" t="s">
        <v>751</v>
      </c>
      <c r="D113" s="872" t="s">
        <v>750</v>
      </c>
      <c r="E113" s="895">
        <v>0</v>
      </c>
      <c r="F113" s="889">
        <v>0</v>
      </c>
      <c r="G113" s="890">
        <v>2</v>
      </c>
      <c r="H113" s="862">
        <f t="shared" si="35"/>
        <v>2</v>
      </c>
      <c r="I113" s="863" t="e">
        <f t="shared" si="13"/>
        <v>#DIV/0!</v>
      </c>
      <c r="J113" s="890">
        <v>2</v>
      </c>
      <c r="K113" s="862">
        <f t="shared" si="36"/>
        <v>2</v>
      </c>
      <c r="L113" s="863" t="e">
        <f t="shared" si="14"/>
        <v>#DIV/0!</v>
      </c>
      <c r="M113" s="883">
        <v>2</v>
      </c>
      <c r="N113" s="883">
        <v>2</v>
      </c>
      <c r="O113" s="883">
        <v>2</v>
      </c>
      <c r="P113" s="883">
        <v>2</v>
      </c>
      <c r="Q113" s="883">
        <v>3</v>
      </c>
      <c r="R113" s="883">
        <v>5</v>
      </c>
      <c r="S113" s="1247">
        <v>5</v>
      </c>
      <c r="T113" s="814"/>
      <c r="U113" s="939" t="s">
        <v>1010</v>
      </c>
      <c r="V113" s="934"/>
      <c r="W113" s="938"/>
      <c r="X113" s="938"/>
      <c r="Y113" s="936">
        <v>11.2</v>
      </c>
    </row>
    <row r="114" spans="1:25" ht="41.25" hidden="1" customHeight="1" x14ac:dyDescent="0.25">
      <c r="A114" s="799" t="s">
        <v>753</v>
      </c>
      <c r="B114" s="847" t="s">
        <v>752</v>
      </c>
      <c r="C114" s="872" t="s">
        <v>752</v>
      </c>
      <c r="D114" s="872" t="s">
        <v>754</v>
      </c>
      <c r="E114" s="895">
        <v>0</v>
      </c>
      <c r="F114" s="889">
        <v>0</v>
      </c>
      <c r="G114" s="890">
        <v>1</v>
      </c>
      <c r="H114" s="862">
        <f t="shared" ref="H114" si="41">G114-F114</f>
        <v>1</v>
      </c>
      <c r="I114" s="863" t="e">
        <f t="shared" ref="I114" si="42">((G114-E114)/E114)</f>
        <v>#DIV/0!</v>
      </c>
      <c r="J114" s="890">
        <v>1</v>
      </c>
      <c r="K114" s="862">
        <f t="shared" ref="K114" si="43">J114-F114</f>
        <v>1</v>
      </c>
      <c r="L114" s="863" t="e">
        <f t="shared" ref="L114" si="44">((J114-E114)/E114)</f>
        <v>#DIV/0!</v>
      </c>
      <c r="M114" s="883">
        <v>0</v>
      </c>
      <c r="N114" s="883">
        <v>0</v>
      </c>
      <c r="O114" s="883">
        <v>0</v>
      </c>
      <c r="P114" s="883">
        <v>0</v>
      </c>
      <c r="Q114" s="883">
        <v>0</v>
      </c>
      <c r="R114" s="883">
        <v>0</v>
      </c>
      <c r="S114" s="1247"/>
      <c r="T114" s="814"/>
      <c r="U114" s="934"/>
      <c r="V114" s="934"/>
      <c r="W114" s="938"/>
      <c r="X114" s="938"/>
      <c r="Y114" s="936">
        <v>11.2</v>
      </c>
    </row>
    <row r="115" spans="1:25" ht="139.5" x14ac:dyDescent="0.25">
      <c r="A115" s="799" t="s">
        <v>758</v>
      </c>
      <c r="B115" s="847" t="s">
        <v>759</v>
      </c>
      <c r="C115" s="872" t="s">
        <v>760</v>
      </c>
      <c r="D115" s="872" t="s">
        <v>761</v>
      </c>
      <c r="E115" s="895">
        <v>0</v>
      </c>
      <c r="F115" s="889">
        <v>0</v>
      </c>
      <c r="G115" s="890">
        <v>5</v>
      </c>
      <c r="H115" s="862">
        <f t="shared" ref="H115" si="45">G115-F115</f>
        <v>5</v>
      </c>
      <c r="I115" s="863" t="e">
        <f t="shared" ref="I115" si="46">((G115-E115)/E115)</f>
        <v>#DIV/0!</v>
      </c>
      <c r="J115" s="890">
        <v>5</v>
      </c>
      <c r="K115" s="862">
        <f t="shared" ref="K115" si="47">J115-F115</f>
        <v>5</v>
      </c>
      <c r="L115" s="863" t="e">
        <f t="shared" ref="L115" si="48">((J115-E115)/E115)</f>
        <v>#DIV/0!</v>
      </c>
      <c r="M115" s="883">
        <v>8</v>
      </c>
      <c r="N115" s="883">
        <v>8</v>
      </c>
      <c r="O115" s="883">
        <v>8</v>
      </c>
      <c r="P115" s="883">
        <v>8</v>
      </c>
      <c r="Q115" s="883">
        <v>8</v>
      </c>
      <c r="R115" s="883">
        <v>8</v>
      </c>
      <c r="S115" s="1247">
        <v>8</v>
      </c>
      <c r="T115" s="814"/>
      <c r="U115" s="939" t="s">
        <v>979</v>
      </c>
      <c r="V115" s="934"/>
      <c r="W115" s="938"/>
      <c r="X115" s="938"/>
      <c r="Y115" s="936">
        <v>11.2</v>
      </c>
    </row>
    <row r="116" spans="1:25" ht="21" x14ac:dyDescent="0.25">
      <c r="A116" s="808" t="s">
        <v>264</v>
      </c>
      <c r="B116" s="864" t="s">
        <v>265</v>
      </c>
      <c r="C116" s="865"/>
      <c r="D116" s="865"/>
      <c r="E116" s="892"/>
      <c r="F116" s="893"/>
      <c r="G116" s="893"/>
      <c r="H116" s="868"/>
      <c r="I116" s="869"/>
      <c r="J116" s="893"/>
      <c r="K116" s="868"/>
      <c r="L116" s="869"/>
      <c r="M116" s="870"/>
      <c r="N116" s="870"/>
      <c r="O116" s="870"/>
      <c r="P116" s="870"/>
      <c r="Q116" s="870"/>
      <c r="R116" s="870"/>
      <c r="S116" s="1242"/>
      <c r="T116" s="830"/>
      <c r="U116" s="819"/>
      <c r="V116" s="819"/>
      <c r="W116" s="831"/>
      <c r="X116" s="831"/>
      <c r="Y116" s="936"/>
    </row>
    <row r="117" spans="1:25" ht="63" x14ac:dyDescent="0.25">
      <c r="A117" s="832" t="s">
        <v>266</v>
      </c>
      <c r="B117" s="904" t="s">
        <v>265</v>
      </c>
      <c r="C117" s="905" t="s">
        <v>756</v>
      </c>
      <c r="D117" s="905" t="s">
        <v>757</v>
      </c>
      <c r="E117" s="906">
        <v>0</v>
      </c>
      <c r="F117" s="907">
        <v>0</v>
      </c>
      <c r="G117" s="890">
        <v>13</v>
      </c>
      <c r="H117" s="862">
        <f t="shared" ref="H117" si="49">G117-F117</f>
        <v>13</v>
      </c>
      <c r="I117" s="863" t="e">
        <f t="shared" ref="I117" si="50">((G117-E117)/E117)</f>
        <v>#DIV/0!</v>
      </c>
      <c r="J117" s="890">
        <v>17</v>
      </c>
      <c r="K117" s="862">
        <f t="shared" ref="K117" si="51">J117-F117</f>
        <v>17</v>
      </c>
      <c r="L117" s="863" t="e">
        <f t="shared" ref="L117" si="52">((J117-E117)/E117)</f>
        <v>#DIV/0!</v>
      </c>
      <c r="M117" s="883"/>
      <c r="N117" s="883"/>
      <c r="O117" s="883"/>
      <c r="P117" s="883"/>
      <c r="Q117" s="969">
        <f>COUNTA($U118:$U165,$U172:$U191)+60</f>
        <v>128</v>
      </c>
      <c r="R117" s="969">
        <f>COUNTA($U118:$U170,$U172:$U191)+60</f>
        <v>133</v>
      </c>
      <c r="S117" s="1248">
        <v>143</v>
      </c>
      <c r="T117" s="833"/>
      <c r="U117" s="813"/>
      <c r="V117" s="813"/>
      <c r="W117" s="834"/>
      <c r="X117" s="1254" t="s">
        <v>1034</v>
      </c>
      <c r="Y117" s="936">
        <v>11.2</v>
      </c>
    </row>
    <row r="118" spans="1:25" ht="29.25" customHeight="1" x14ac:dyDescent="0.25">
      <c r="A118" s="1270" t="s">
        <v>269</v>
      </c>
      <c r="B118" s="1279" t="s">
        <v>265</v>
      </c>
      <c r="C118" s="1281" t="s">
        <v>267</v>
      </c>
      <c r="D118" s="1283" t="s">
        <v>268</v>
      </c>
      <c r="E118" s="1285">
        <v>0</v>
      </c>
      <c r="F118" s="1288">
        <v>0</v>
      </c>
      <c r="G118" s="1290">
        <v>390</v>
      </c>
      <c r="H118" s="1292">
        <f>G118-F118</f>
        <v>390</v>
      </c>
      <c r="I118" s="1273" t="e">
        <f t="shared" si="13"/>
        <v>#DIV/0!</v>
      </c>
      <c r="J118" s="1290">
        <v>390</v>
      </c>
      <c r="K118" s="1374">
        <f>J118-F118</f>
        <v>390</v>
      </c>
      <c r="L118" s="1273" t="e">
        <f t="shared" si="14"/>
        <v>#DIV/0!</v>
      </c>
      <c r="M118" s="1350">
        <v>188</v>
      </c>
      <c r="N118" s="1276">
        <f>SUM(V118:V133)</f>
        <v>764</v>
      </c>
      <c r="O118" s="1276">
        <f>SUM(V118:V144)</f>
        <v>1119</v>
      </c>
      <c r="P118" s="1276">
        <f>SUM(V118:V143)</f>
        <v>1099</v>
      </c>
      <c r="Q118" s="1276">
        <f>SUM(V118:V144)</f>
        <v>1119</v>
      </c>
      <c r="R118" s="1276">
        <f>SUM(V118:V144)</f>
        <v>1119</v>
      </c>
      <c r="S118" s="1393">
        <f>+R118+3*20</f>
        <v>1179</v>
      </c>
      <c r="T118" s="1330" t="s">
        <v>558</v>
      </c>
      <c r="U118" s="940" t="s">
        <v>878</v>
      </c>
      <c r="V118" s="941" t="s">
        <v>307</v>
      </c>
      <c r="W118" s="982" t="s">
        <v>1011</v>
      </c>
      <c r="X118" s="1429" t="s">
        <v>1035</v>
      </c>
      <c r="Y118" s="1371">
        <v>11.3</v>
      </c>
    </row>
    <row r="119" spans="1:25" ht="29.25" customHeight="1" x14ac:dyDescent="0.25">
      <c r="A119" s="1271"/>
      <c r="B119" s="1280"/>
      <c r="C119" s="1282"/>
      <c r="D119" s="1284"/>
      <c r="E119" s="1286"/>
      <c r="F119" s="1289"/>
      <c r="G119" s="1291"/>
      <c r="H119" s="1293"/>
      <c r="I119" s="1274"/>
      <c r="J119" s="1291"/>
      <c r="K119" s="1375"/>
      <c r="L119" s="1274"/>
      <c r="M119" s="1351"/>
      <c r="N119" s="1277"/>
      <c r="O119" s="1277"/>
      <c r="P119" s="1277"/>
      <c r="Q119" s="1277"/>
      <c r="R119" s="1277"/>
      <c r="S119" s="1394"/>
      <c r="T119" s="1331"/>
      <c r="U119" s="940" t="s">
        <v>873</v>
      </c>
      <c r="V119" s="942">
        <v>30</v>
      </c>
      <c r="W119" s="982" t="s">
        <v>1012</v>
      </c>
      <c r="X119" s="1401"/>
      <c r="Y119" s="1371"/>
    </row>
    <row r="120" spans="1:25" ht="14.25" customHeight="1" x14ac:dyDescent="0.25">
      <c r="A120" s="1271"/>
      <c r="B120" s="1280"/>
      <c r="C120" s="1282"/>
      <c r="D120" s="1284"/>
      <c r="E120" s="1286"/>
      <c r="F120" s="1289"/>
      <c r="G120" s="1291"/>
      <c r="H120" s="1293"/>
      <c r="I120" s="1274"/>
      <c r="J120" s="1291"/>
      <c r="K120" s="1375"/>
      <c r="L120" s="1274"/>
      <c r="M120" s="1351"/>
      <c r="N120" s="1277"/>
      <c r="O120" s="1277"/>
      <c r="P120" s="1277"/>
      <c r="Q120" s="1277"/>
      <c r="R120" s="1277"/>
      <c r="S120" s="1394"/>
      <c r="T120" s="1331"/>
      <c r="U120" s="940" t="s">
        <v>876</v>
      </c>
      <c r="V120" s="941" t="s">
        <v>308</v>
      </c>
      <c r="W120" s="982" t="s">
        <v>1012</v>
      </c>
      <c r="X120" s="1401"/>
      <c r="Y120" s="1371"/>
    </row>
    <row r="121" spans="1:25" ht="14.25" customHeight="1" x14ac:dyDescent="0.25">
      <c r="A121" s="1271"/>
      <c r="B121" s="1280"/>
      <c r="C121" s="1282"/>
      <c r="D121" s="1284"/>
      <c r="E121" s="1286"/>
      <c r="F121" s="1289"/>
      <c r="G121" s="1291"/>
      <c r="H121" s="1293"/>
      <c r="I121" s="1274"/>
      <c r="J121" s="1291"/>
      <c r="K121" s="1375"/>
      <c r="L121" s="1274"/>
      <c r="M121" s="1351"/>
      <c r="N121" s="1277"/>
      <c r="O121" s="1277"/>
      <c r="P121" s="1277"/>
      <c r="Q121" s="1277"/>
      <c r="R121" s="1277"/>
      <c r="S121" s="1394"/>
      <c r="T121" s="1331"/>
      <c r="U121" s="940" t="s">
        <v>309</v>
      </c>
      <c r="V121" s="941" t="s">
        <v>310</v>
      </c>
      <c r="W121" s="982" t="s">
        <v>1012</v>
      </c>
      <c r="X121" s="1401"/>
      <c r="Y121" s="1371"/>
    </row>
    <row r="122" spans="1:25" ht="29.25" customHeight="1" x14ac:dyDescent="0.25">
      <c r="A122" s="1271"/>
      <c r="B122" s="1280"/>
      <c r="C122" s="1282"/>
      <c r="D122" s="1284"/>
      <c r="E122" s="1286"/>
      <c r="F122" s="1289"/>
      <c r="G122" s="1291"/>
      <c r="H122" s="1293"/>
      <c r="I122" s="1274"/>
      <c r="J122" s="1291"/>
      <c r="K122" s="1375"/>
      <c r="L122" s="1274"/>
      <c r="M122" s="1351"/>
      <c r="N122" s="1277"/>
      <c r="O122" s="1277"/>
      <c r="P122" s="1277"/>
      <c r="Q122" s="1277"/>
      <c r="R122" s="1277"/>
      <c r="S122" s="1394"/>
      <c r="T122" s="1331"/>
      <c r="U122" s="940" t="s">
        <v>875</v>
      </c>
      <c r="V122" s="941" t="s">
        <v>264</v>
      </c>
      <c r="W122" s="982" t="s">
        <v>1012</v>
      </c>
      <c r="X122" s="1401"/>
      <c r="Y122" s="1371"/>
    </row>
    <row r="123" spans="1:25" ht="15" customHeight="1" x14ac:dyDescent="0.25">
      <c r="A123" s="1271"/>
      <c r="B123" s="1280"/>
      <c r="C123" s="1282"/>
      <c r="D123" s="1284"/>
      <c r="E123" s="1286"/>
      <c r="F123" s="1289"/>
      <c r="G123" s="1291"/>
      <c r="H123" s="1293"/>
      <c r="I123" s="1274"/>
      <c r="J123" s="1291"/>
      <c r="K123" s="1375"/>
      <c r="L123" s="1274"/>
      <c r="M123" s="1351"/>
      <c r="N123" s="1277"/>
      <c r="O123" s="1277"/>
      <c r="P123" s="1277"/>
      <c r="Q123" s="1277"/>
      <c r="R123" s="1277"/>
      <c r="S123" s="1394"/>
      <c r="T123" s="1331"/>
      <c r="U123" s="940" t="s">
        <v>877</v>
      </c>
      <c r="V123" s="942">
        <v>44</v>
      </c>
      <c r="W123" s="982" t="s">
        <v>1012</v>
      </c>
      <c r="X123" s="1401"/>
      <c r="Y123" s="1371"/>
    </row>
    <row r="124" spans="1:25" ht="31" x14ac:dyDescent="0.25">
      <c r="A124" s="1271"/>
      <c r="B124" s="1280"/>
      <c r="C124" s="1282"/>
      <c r="D124" s="1284"/>
      <c r="E124" s="1286"/>
      <c r="F124" s="1289"/>
      <c r="G124" s="1291"/>
      <c r="H124" s="1293"/>
      <c r="I124" s="1274"/>
      <c r="J124" s="1291"/>
      <c r="K124" s="1375"/>
      <c r="L124" s="1274"/>
      <c r="M124" s="1351"/>
      <c r="N124" s="1277"/>
      <c r="O124" s="1277"/>
      <c r="P124" s="1277"/>
      <c r="Q124" s="1277"/>
      <c r="R124" s="1277"/>
      <c r="S124" s="1394"/>
      <c r="T124" s="1331"/>
      <c r="U124" s="940" t="s">
        <v>834</v>
      </c>
      <c r="V124" s="942">
        <v>20</v>
      </c>
      <c r="W124" s="982" t="s">
        <v>1012</v>
      </c>
      <c r="X124" s="1401"/>
      <c r="Y124" s="1371"/>
    </row>
    <row r="125" spans="1:25" ht="31" x14ac:dyDescent="0.25">
      <c r="A125" s="1271"/>
      <c r="B125" s="1280"/>
      <c r="C125" s="1282"/>
      <c r="D125" s="1284"/>
      <c r="E125" s="1286"/>
      <c r="F125" s="1289"/>
      <c r="G125" s="1291"/>
      <c r="H125" s="1293"/>
      <c r="I125" s="1274"/>
      <c r="J125" s="1291"/>
      <c r="K125" s="1375"/>
      <c r="L125" s="1274"/>
      <c r="M125" s="1351"/>
      <c r="N125" s="1277"/>
      <c r="O125" s="1277"/>
      <c r="P125" s="1277"/>
      <c r="Q125" s="1277"/>
      <c r="R125" s="1277"/>
      <c r="S125" s="1394"/>
      <c r="T125" s="1331"/>
      <c r="U125" s="940" t="s">
        <v>836</v>
      </c>
      <c r="V125" s="942">
        <v>90</v>
      </c>
      <c r="W125" s="982" t="s">
        <v>1012</v>
      </c>
      <c r="X125" s="1401"/>
      <c r="Y125" s="1371"/>
    </row>
    <row r="126" spans="1:25" ht="31" x14ac:dyDescent="0.25">
      <c r="A126" s="1271"/>
      <c r="B126" s="1280"/>
      <c r="C126" s="1282"/>
      <c r="D126" s="1284"/>
      <c r="E126" s="1286"/>
      <c r="F126" s="1289"/>
      <c r="G126" s="1291"/>
      <c r="H126" s="1293"/>
      <c r="I126" s="1274"/>
      <c r="J126" s="1291"/>
      <c r="K126" s="1375"/>
      <c r="L126" s="1274"/>
      <c r="M126" s="1351"/>
      <c r="N126" s="1277"/>
      <c r="O126" s="1277"/>
      <c r="P126" s="1277"/>
      <c r="Q126" s="1277"/>
      <c r="R126" s="1277"/>
      <c r="S126" s="1394"/>
      <c r="T126" s="1331"/>
      <c r="U126" s="940" t="s">
        <v>889</v>
      </c>
      <c r="V126" s="942">
        <v>29</v>
      </c>
      <c r="W126" s="982" t="s">
        <v>1012</v>
      </c>
      <c r="X126" s="1401"/>
      <c r="Y126" s="1371"/>
    </row>
    <row r="127" spans="1:25" ht="46.5" x14ac:dyDescent="0.25">
      <c r="A127" s="1271"/>
      <c r="B127" s="1280"/>
      <c r="C127" s="1282"/>
      <c r="D127" s="1284"/>
      <c r="E127" s="1286"/>
      <c r="F127" s="1289"/>
      <c r="G127" s="1291"/>
      <c r="H127" s="1293"/>
      <c r="I127" s="1274"/>
      <c r="J127" s="1291"/>
      <c r="K127" s="1375"/>
      <c r="L127" s="1274"/>
      <c r="M127" s="1351"/>
      <c r="N127" s="1277"/>
      <c r="O127" s="1277"/>
      <c r="P127" s="1277"/>
      <c r="Q127" s="1277"/>
      <c r="R127" s="1277"/>
      <c r="S127" s="1394"/>
      <c r="T127" s="1331"/>
      <c r="U127" s="940" t="s">
        <v>837</v>
      </c>
      <c r="V127" s="942">
        <v>40</v>
      </c>
      <c r="W127" s="982" t="s">
        <v>1012</v>
      </c>
      <c r="X127" s="1401"/>
      <c r="Y127" s="1371"/>
    </row>
    <row r="128" spans="1:25" ht="31" x14ac:dyDescent="0.25">
      <c r="A128" s="1271"/>
      <c r="B128" s="1280"/>
      <c r="C128" s="1282"/>
      <c r="D128" s="1284"/>
      <c r="E128" s="1286"/>
      <c r="F128" s="1289"/>
      <c r="G128" s="1291"/>
      <c r="H128" s="1293"/>
      <c r="I128" s="1274"/>
      <c r="J128" s="1291"/>
      <c r="K128" s="1375"/>
      <c r="L128" s="1274"/>
      <c r="M128" s="1351"/>
      <c r="N128" s="1277"/>
      <c r="O128" s="1277"/>
      <c r="P128" s="1277"/>
      <c r="Q128" s="1277"/>
      <c r="R128" s="1277"/>
      <c r="S128" s="1394"/>
      <c r="T128" s="1331"/>
      <c r="U128" s="940" t="s">
        <v>835</v>
      </c>
      <c r="V128" s="942">
        <v>60</v>
      </c>
      <c r="W128" s="982" t="s">
        <v>1012</v>
      </c>
      <c r="X128" s="1401"/>
      <c r="Y128" s="1371"/>
    </row>
    <row r="129" spans="1:25" ht="21" customHeight="1" x14ac:dyDescent="0.25">
      <c r="A129" s="1271"/>
      <c r="B129" s="1280"/>
      <c r="C129" s="1282"/>
      <c r="D129" s="1284"/>
      <c r="E129" s="1286"/>
      <c r="F129" s="1289"/>
      <c r="G129" s="1291"/>
      <c r="H129" s="1293"/>
      <c r="I129" s="1274"/>
      <c r="J129" s="1291"/>
      <c r="K129" s="1375"/>
      <c r="L129" s="1274"/>
      <c r="M129" s="1351"/>
      <c r="N129" s="1277"/>
      <c r="O129" s="1277"/>
      <c r="P129" s="1277"/>
      <c r="Q129" s="1277"/>
      <c r="R129" s="1277"/>
      <c r="S129" s="1394"/>
      <c r="T129" s="1331"/>
      <c r="U129" s="940" t="s">
        <v>599</v>
      </c>
      <c r="V129" s="942">
        <f>11+258</f>
        <v>269</v>
      </c>
      <c r="W129" s="982" t="s">
        <v>1012</v>
      </c>
      <c r="X129" s="1401"/>
      <c r="Y129" s="1371"/>
    </row>
    <row r="130" spans="1:25" ht="31" x14ac:dyDescent="0.25">
      <c r="A130" s="1271"/>
      <c r="B130" s="1280"/>
      <c r="C130" s="1282"/>
      <c r="D130" s="1284"/>
      <c r="E130" s="1286"/>
      <c r="F130" s="1289"/>
      <c r="G130" s="1291"/>
      <c r="H130" s="1293"/>
      <c r="I130" s="1274"/>
      <c r="J130" s="1291"/>
      <c r="K130" s="1375"/>
      <c r="L130" s="1274"/>
      <c r="M130" s="1351"/>
      <c r="N130" s="1277"/>
      <c r="O130" s="1277"/>
      <c r="P130" s="1277"/>
      <c r="Q130" s="1277"/>
      <c r="R130" s="1277"/>
      <c r="S130" s="1394"/>
      <c r="T130" s="1331"/>
      <c r="U130" s="940" t="s">
        <v>880</v>
      </c>
      <c r="V130" s="942">
        <v>21</v>
      </c>
      <c r="W130" s="982" t="s">
        <v>1011</v>
      </c>
      <c r="X130" s="1401"/>
      <c r="Y130" s="1371"/>
    </row>
    <row r="131" spans="1:25" ht="28.5" customHeight="1" x14ac:dyDescent="0.25">
      <c r="A131" s="1271"/>
      <c r="B131" s="1280"/>
      <c r="C131" s="1282"/>
      <c r="D131" s="1284"/>
      <c r="E131" s="1286"/>
      <c r="F131" s="1289"/>
      <c r="G131" s="1291"/>
      <c r="H131" s="1293"/>
      <c r="I131" s="1274"/>
      <c r="J131" s="1291"/>
      <c r="K131" s="1375"/>
      <c r="L131" s="1274"/>
      <c r="M131" s="1351"/>
      <c r="N131" s="1277"/>
      <c r="O131" s="1277"/>
      <c r="P131" s="1277"/>
      <c r="Q131" s="1277"/>
      <c r="R131" s="1277"/>
      <c r="S131" s="1394"/>
      <c r="T131" s="1331"/>
      <c r="U131" s="940" t="s">
        <v>838</v>
      </c>
      <c r="V131" s="942">
        <v>50</v>
      </c>
      <c r="W131" s="982" t="s">
        <v>1012</v>
      </c>
      <c r="X131" s="1401"/>
      <c r="Y131" s="1371"/>
    </row>
    <row r="132" spans="1:25" ht="28.5" customHeight="1" x14ac:dyDescent="0.25">
      <c r="A132" s="1271"/>
      <c r="B132" s="1280"/>
      <c r="C132" s="1282"/>
      <c r="D132" s="1284"/>
      <c r="E132" s="1286"/>
      <c r="F132" s="1289"/>
      <c r="G132" s="1291"/>
      <c r="H132" s="1293"/>
      <c r="I132" s="1274"/>
      <c r="J132" s="1291"/>
      <c r="K132" s="1375"/>
      <c r="L132" s="1274"/>
      <c r="M132" s="1351"/>
      <c r="N132" s="1277"/>
      <c r="O132" s="1277"/>
      <c r="P132" s="1277"/>
      <c r="Q132" s="1277"/>
      <c r="R132" s="1277"/>
      <c r="S132" s="1394"/>
      <c r="T132" s="1331"/>
      <c r="U132" s="940" t="s">
        <v>881</v>
      </c>
      <c r="V132" s="942">
        <v>31</v>
      </c>
      <c r="W132" s="982" t="s">
        <v>1011</v>
      </c>
      <c r="X132" s="1401"/>
      <c r="Y132" s="1371"/>
    </row>
    <row r="133" spans="1:25" ht="15" customHeight="1" x14ac:dyDescent="0.25">
      <c r="A133" s="1271"/>
      <c r="B133" s="1280"/>
      <c r="C133" s="1282"/>
      <c r="D133" s="1284"/>
      <c r="E133" s="1286"/>
      <c r="F133" s="1289"/>
      <c r="G133" s="1291"/>
      <c r="H133" s="1293"/>
      <c r="I133" s="1274"/>
      <c r="J133" s="1291"/>
      <c r="K133" s="1375"/>
      <c r="L133" s="1274"/>
      <c r="M133" s="1351"/>
      <c r="N133" s="1277"/>
      <c r="O133" s="1277"/>
      <c r="P133" s="1277"/>
      <c r="Q133" s="1277"/>
      <c r="R133" s="1277"/>
      <c r="S133" s="1394"/>
      <c r="T133" s="1331"/>
      <c r="U133" s="940" t="s">
        <v>598</v>
      </c>
      <c r="V133" s="942">
        <v>80</v>
      </c>
      <c r="W133" s="982" t="s">
        <v>1012</v>
      </c>
      <c r="X133" s="1401"/>
      <c r="Y133" s="1371"/>
    </row>
    <row r="134" spans="1:25" ht="28.4" customHeight="1" x14ac:dyDescent="0.25">
      <c r="A134" s="1271"/>
      <c r="B134" s="1280"/>
      <c r="C134" s="1282"/>
      <c r="D134" s="1284"/>
      <c r="E134" s="1286"/>
      <c r="F134" s="1289"/>
      <c r="G134" s="1291"/>
      <c r="H134" s="1293"/>
      <c r="I134" s="1274"/>
      <c r="J134" s="1291"/>
      <c r="K134" s="1375"/>
      <c r="L134" s="1274"/>
      <c r="M134" s="1351"/>
      <c r="N134" s="1277"/>
      <c r="O134" s="1277"/>
      <c r="P134" s="1277"/>
      <c r="Q134" s="1277"/>
      <c r="R134" s="1277"/>
      <c r="S134" s="1394"/>
      <c r="T134" s="1331"/>
      <c r="U134" s="940" t="s">
        <v>828</v>
      </c>
      <c r="V134" s="942">
        <v>25</v>
      </c>
      <c r="W134" s="982" t="s">
        <v>1012</v>
      </c>
      <c r="X134" s="1401"/>
      <c r="Y134" s="1371"/>
    </row>
    <row r="135" spans="1:25" ht="21" customHeight="1" x14ac:dyDescent="0.25">
      <c r="A135" s="1271"/>
      <c r="B135" s="1280"/>
      <c r="C135" s="1282"/>
      <c r="D135" s="1284"/>
      <c r="E135" s="1286"/>
      <c r="F135" s="1289"/>
      <c r="G135" s="1291"/>
      <c r="H135" s="1293"/>
      <c r="I135" s="1274"/>
      <c r="J135" s="1291"/>
      <c r="K135" s="1375"/>
      <c r="L135" s="1274"/>
      <c r="M135" s="1351"/>
      <c r="N135" s="1277"/>
      <c r="O135" s="1277"/>
      <c r="P135" s="1277"/>
      <c r="Q135" s="1277"/>
      <c r="R135" s="1277"/>
      <c r="S135" s="1394"/>
      <c r="T135" s="1331"/>
      <c r="U135" s="940" t="s">
        <v>832</v>
      </c>
      <c r="V135" s="942">
        <v>90</v>
      </c>
      <c r="W135" s="982" t="s">
        <v>1012</v>
      </c>
      <c r="X135" s="1401"/>
      <c r="Y135" s="1371"/>
    </row>
    <row r="136" spans="1:25" ht="31" x14ac:dyDescent="0.25">
      <c r="A136" s="1271"/>
      <c r="B136" s="1280"/>
      <c r="C136" s="1282"/>
      <c r="D136" s="1284"/>
      <c r="E136" s="1286"/>
      <c r="F136" s="1289"/>
      <c r="G136" s="1291"/>
      <c r="H136" s="1293"/>
      <c r="I136" s="1274"/>
      <c r="J136" s="1291"/>
      <c r="K136" s="1375"/>
      <c r="L136" s="1274"/>
      <c r="M136" s="1351"/>
      <c r="N136" s="1277"/>
      <c r="O136" s="1277"/>
      <c r="P136" s="1277"/>
      <c r="Q136" s="1277"/>
      <c r="R136" s="1277"/>
      <c r="S136" s="1394"/>
      <c r="T136" s="1331"/>
      <c r="U136" s="940" t="s">
        <v>842</v>
      </c>
      <c r="V136" s="942">
        <v>30</v>
      </c>
      <c r="W136" s="982" t="s">
        <v>1012</v>
      </c>
      <c r="X136" s="1401"/>
      <c r="Y136" s="1371"/>
    </row>
    <row r="137" spans="1:25" ht="31" x14ac:dyDescent="0.25">
      <c r="A137" s="1271"/>
      <c r="B137" s="1280"/>
      <c r="C137" s="1282"/>
      <c r="D137" s="1284"/>
      <c r="E137" s="1286"/>
      <c r="F137" s="1289"/>
      <c r="G137" s="1291"/>
      <c r="H137" s="1293"/>
      <c r="I137" s="1274"/>
      <c r="J137" s="1291"/>
      <c r="K137" s="1375"/>
      <c r="L137" s="1274"/>
      <c r="M137" s="1351"/>
      <c r="N137" s="1277"/>
      <c r="O137" s="1277"/>
      <c r="P137" s="1277"/>
      <c r="Q137" s="1277"/>
      <c r="R137" s="1277"/>
      <c r="S137" s="1394"/>
      <c r="T137" s="1331"/>
      <c r="U137" s="940" t="s">
        <v>841</v>
      </c>
      <c r="V137" s="942">
        <v>20</v>
      </c>
      <c r="W137" s="982" t="s">
        <v>1011</v>
      </c>
      <c r="X137" s="1401"/>
      <c r="Y137" s="1371"/>
    </row>
    <row r="138" spans="1:25" ht="46.5" x14ac:dyDescent="0.25">
      <c r="A138" s="1271"/>
      <c r="B138" s="1280"/>
      <c r="C138" s="1282"/>
      <c r="D138" s="1284"/>
      <c r="E138" s="1286"/>
      <c r="F138" s="1289"/>
      <c r="G138" s="1291"/>
      <c r="H138" s="1293"/>
      <c r="I138" s="1274"/>
      <c r="J138" s="1291"/>
      <c r="K138" s="1375"/>
      <c r="L138" s="1274"/>
      <c r="M138" s="1351"/>
      <c r="N138" s="1277"/>
      <c r="O138" s="1277"/>
      <c r="P138" s="1277"/>
      <c r="Q138" s="1277"/>
      <c r="R138" s="1277"/>
      <c r="S138" s="1394"/>
      <c r="T138" s="1331"/>
      <c r="U138" s="940" t="s">
        <v>848</v>
      </c>
      <c r="V138" s="942">
        <v>20</v>
      </c>
      <c r="W138" s="982" t="s">
        <v>1012</v>
      </c>
      <c r="X138" s="1401"/>
      <c r="Y138" s="1371"/>
    </row>
    <row r="139" spans="1:25" ht="31" x14ac:dyDescent="0.25">
      <c r="A139" s="1271"/>
      <c r="B139" s="1280"/>
      <c r="C139" s="1282"/>
      <c r="D139" s="1284"/>
      <c r="E139" s="1286"/>
      <c r="F139" s="1289"/>
      <c r="G139" s="1291"/>
      <c r="H139" s="1293"/>
      <c r="I139" s="1274"/>
      <c r="J139" s="1291"/>
      <c r="K139" s="1375"/>
      <c r="L139" s="1274"/>
      <c r="M139" s="1351"/>
      <c r="N139" s="1277"/>
      <c r="O139" s="1277"/>
      <c r="P139" s="1277"/>
      <c r="Q139" s="1277"/>
      <c r="R139" s="1277"/>
      <c r="S139" s="1394"/>
      <c r="T139" s="1331"/>
      <c r="U139" s="940" t="s">
        <v>840</v>
      </c>
      <c r="V139" s="942">
        <v>20</v>
      </c>
      <c r="W139" s="982" t="s">
        <v>1012</v>
      </c>
      <c r="X139" s="1401"/>
      <c r="Y139" s="1371"/>
    </row>
    <row r="140" spans="1:25" ht="31" x14ac:dyDescent="0.25">
      <c r="A140" s="1271"/>
      <c r="B140" s="1280"/>
      <c r="C140" s="1282"/>
      <c r="D140" s="1284"/>
      <c r="E140" s="1286"/>
      <c r="F140" s="1289"/>
      <c r="G140" s="1291"/>
      <c r="H140" s="1293"/>
      <c r="I140" s="1274"/>
      <c r="J140" s="1291"/>
      <c r="K140" s="1375"/>
      <c r="L140" s="1274"/>
      <c r="M140" s="1351"/>
      <c r="N140" s="1277"/>
      <c r="O140" s="1277"/>
      <c r="P140" s="1277"/>
      <c r="Q140" s="1277"/>
      <c r="R140" s="1277"/>
      <c r="S140" s="1394"/>
      <c r="T140" s="1331"/>
      <c r="U140" s="940" t="s">
        <v>847</v>
      </c>
      <c r="V140" s="942">
        <v>19</v>
      </c>
      <c r="W140" s="982" t="s">
        <v>1011</v>
      </c>
      <c r="X140" s="1401"/>
      <c r="Y140" s="1371"/>
    </row>
    <row r="141" spans="1:25" ht="46.5" x14ac:dyDescent="0.25">
      <c r="A141" s="1271"/>
      <c r="B141" s="1280"/>
      <c r="C141" s="1282"/>
      <c r="D141" s="1284"/>
      <c r="E141" s="1286"/>
      <c r="F141" s="1289"/>
      <c r="G141" s="1291"/>
      <c r="H141" s="1293"/>
      <c r="I141" s="1274"/>
      <c r="J141" s="1291"/>
      <c r="K141" s="1375"/>
      <c r="L141" s="1274"/>
      <c r="M141" s="1351"/>
      <c r="N141" s="1277"/>
      <c r="O141" s="1277"/>
      <c r="P141" s="1277"/>
      <c r="Q141" s="1277"/>
      <c r="R141" s="1277"/>
      <c r="S141" s="1394"/>
      <c r="T141" s="1331"/>
      <c r="U141" s="940" t="s">
        <v>846</v>
      </c>
      <c r="V141" s="942">
        <v>11</v>
      </c>
      <c r="W141" s="982" t="s">
        <v>1011</v>
      </c>
      <c r="X141" s="1401"/>
      <c r="Y141" s="1371"/>
    </row>
    <row r="142" spans="1:25" ht="31" x14ac:dyDescent="0.25">
      <c r="A142" s="1271"/>
      <c r="B142" s="1280"/>
      <c r="C142" s="1282"/>
      <c r="D142" s="1284"/>
      <c r="E142" s="1286"/>
      <c r="F142" s="1289"/>
      <c r="G142" s="1291"/>
      <c r="H142" s="1293"/>
      <c r="I142" s="1274"/>
      <c r="J142" s="1291"/>
      <c r="K142" s="1375"/>
      <c r="L142" s="1274"/>
      <c r="M142" s="1351"/>
      <c r="N142" s="1277"/>
      <c r="O142" s="1277"/>
      <c r="P142" s="1277"/>
      <c r="Q142" s="1277"/>
      <c r="R142" s="1277"/>
      <c r="S142" s="1394"/>
      <c r="T142" s="1331"/>
      <c r="U142" s="940" t="s">
        <v>843</v>
      </c>
      <c r="V142" s="942">
        <v>65</v>
      </c>
      <c r="W142" s="982" t="s">
        <v>1012</v>
      </c>
      <c r="X142" s="1401"/>
      <c r="Y142" s="1371"/>
    </row>
    <row r="143" spans="1:25" ht="28.4" customHeight="1" x14ac:dyDescent="0.25">
      <c r="A143" s="1271"/>
      <c r="B143" s="1280"/>
      <c r="C143" s="1282"/>
      <c r="D143" s="1284"/>
      <c r="E143" s="1286"/>
      <c r="F143" s="1289"/>
      <c r="G143" s="1291"/>
      <c r="H143" s="1293"/>
      <c r="I143" s="1274"/>
      <c r="J143" s="1291"/>
      <c r="K143" s="1375"/>
      <c r="L143" s="1274"/>
      <c r="M143" s="1351"/>
      <c r="N143" s="1277"/>
      <c r="O143" s="1277"/>
      <c r="P143" s="1277"/>
      <c r="Q143" s="1277"/>
      <c r="R143" s="1277"/>
      <c r="S143" s="1394"/>
      <c r="T143" s="1331"/>
      <c r="U143" s="940" t="s">
        <v>839</v>
      </c>
      <c r="V143" s="942">
        <v>35</v>
      </c>
      <c r="W143" s="982" t="s">
        <v>1013</v>
      </c>
      <c r="X143" s="1401"/>
      <c r="Y143" s="1371"/>
    </row>
    <row r="144" spans="1:25" ht="36" customHeight="1" x14ac:dyDescent="0.25">
      <c r="A144" s="1271"/>
      <c r="B144" s="1280"/>
      <c r="C144" s="1282"/>
      <c r="D144" s="1284"/>
      <c r="E144" s="1286"/>
      <c r="F144" s="1289"/>
      <c r="G144" s="1291"/>
      <c r="H144" s="1293"/>
      <c r="I144" s="1274"/>
      <c r="J144" s="1291"/>
      <c r="K144" s="1375"/>
      <c r="L144" s="1274"/>
      <c r="M144" s="1351"/>
      <c r="N144" s="1277"/>
      <c r="O144" s="1278"/>
      <c r="P144" s="1278"/>
      <c r="Q144" s="1278"/>
      <c r="R144" s="1278"/>
      <c r="S144" s="1395"/>
      <c r="T144" s="1331"/>
      <c r="U144" s="940" t="s">
        <v>890</v>
      </c>
      <c r="V144" s="942">
        <v>20</v>
      </c>
      <c r="W144" s="982" t="s">
        <v>1011</v>
      </c>
      <c r="X144" s="1402"/>
      <c r="Y144" s="1371"/>
    </row>
    <row r="145" spans="1:25" ht="15" customHeight="1" x14ac:dyDescent="0.25">
      <c r="A145" s="1270" t="s">
        <v>271</v>
      </c>
      <c r="B145" s="1279" t="s">
        <v>265</v>
      </c>
      <c r="C145" s="1281" t="s">
        <v>270</v>
      </c>
      <c r="D145" s="1283" t="s">
        <v>268</v>
      </c>
      <c r="E145" s="1285">
        <v>0</v>
      </c>
      <c r="F145" s="1288">
        <v>0</v>
      </c>
      <c r="G145" s="1290">
        <v>120</v>
      </c>
      <c r="H145" s="1292">
        <f t="shared" ref="H145:H257" si="53">G145-F145</f>
        <v>120</v>
      </c>
      <c r="I145" s="1273" t="e">
        <f t="shared" ref="I145:I257" si="54">((G145-E145)/E145)</f>
        <v>#DIV/0!</v>
      </c>
      <c r="J145" s="1290">
        <v>120</v>
      </c>
      <c r="K145" s="1292">
        <f t="shared" ref="K145:K257" si="55">J145-F145</f>
        <v>120</v>
      </c>
      <c r="L145" s="1273" t="e">
        <f t="shared" ref="L145:L257" si="56">((J145-E145)/E145)</f>
        <v>#DIV/0!</v>
      </c>
      <c r="M145" s="1350">
        <v>79</v>
      </c>
      <c r="N145" s="1276">
        <f>SUM(V145:V153)</f>
        <v>79</v>
      </c>
      <c r="O145" s="1276">
        <f>SUM(V145:V156)</f>
        <v>189</v>
      </c>
      <c r="P145" s="1276">
        <f>SUM(V145:V158)</f>
        <v>310</v>
      </c>
      <c r="Q145" s="1276">
        <f>SUM(V145:V160)</f>
        <v>860</v>
      </c>
      <c r="R145" s="1276">
        <f>SUM(V145:V160)</f>
        <v>860</v>
      </c>
      <c r="S145" s="1393">
        <f>+R145+3*20</f>
        <v>920</v>
      </c>
      <c r="T145" s="1372" t="s">
        <v>559</v>
      </c>
      <c r="U145" s="940" t="s">
        <v>908</v>
      </c>
      <c r="V145" s="943">
        <v>4</v>
      </c>
      <c r="W145" s="982" t="s">
        <v>106</v>
      </c>
      <c r="X145" s="1429" t="s">
        <v>1036</v>
      </c>
      <c r="Y145" s="1371" t="s">
        <v>762</v>
      </c>
    </row>
    <row r="146" spans="1:25" ht="15" customHeight="1" x14ac:dyDescent="0.25">
      <c r="A146" s="1271"/>
      <c r="B146" s="1280"/>
      <c r="C146" s="1282"/>
      <c r="D146" s="1284"/>
      <c r="E146" s="1286"/>
      <c r="F146" s="1289"/>
      <c r="G146" s="1291"/>
      <c r="H146" s="1293"/>
      <c r="I146" s="1274"/>
      <c r="J146" s="1291"/>
      <c r="K146" s="1293"/>
      <c r="L146" s="1274"/>
      <c r="M146" s="1351"/>
      <c r="N146" s="1277"/>
      <c r="O146" s="1277"/>
      <c r="P146" s="1277"/>
      <c r="Q146" s="1277"/>
      <c r="R146" s="1277"/>
      <c r="S146" s="1394"/>
      <c r="T146" s="1373"/>
      <c r="U146" s="940" t="s">
        <v>909</v>
      </c>
      <c r="V146" s="943">
        <v>3</v>
      </c>
      <c r="W146" s="982" t="s">
        <v>106</v>
      </c>
      <c r="X146" s="1401"/>
      <c r="Y146" s="1371"/>
    </row>
    <row r="147" spans="1:25" ht="15" customHeight="1" x14ac:dyDescent="0.25">
      <c r="A147" s="1271"/>
      <c r="B147" s="1280"/>
      <c r="C147" s="1282"/>
      <c r="D147" s="1284"/>
      <c r="E147" s="1286"/>
      <c r="F147" s="1289"/>
      <c r="G147" s="1291"/>
      <c r="H147" s="1293"/>
      <c r="I147" s="1274"/>
      <c r="J147" s="1291"/>
      <c r="K147" s="1293"/>
      <c r="L147" s="1274"/>
      <c r="M147" s="1351"/>
      <c r="N147" s="1277"/>
      <c r="O147" s="1277"/>
      <c r="P147" s="1277"/>
      <c r="Q147" s="1277"/>
      <c r="R147" s="1277"/>
      <c r="S147" s="1394"/>
      <c r="T147" s="1373"/>
      <c r="U147" s="940" t="s">
        <v>910</v>
      </c>
      <c r="V147" s="943">
        <v>2</v>
      </c>
      <c r="W147" s="982" t="s">
        <v>106</v>
      </c>
      <c r="X147" s="1401"/>
      <c r="Y147" s="1371"/>
    </row>
    <row r="148" spans="1:25" ht="15" customHeight="1" x14ac:dyDescent="0.25">
      <c r="A148" s="1271"/>
      <c r="B148" s="1280"/>
      <c r="C148" s="1282"/>
      <c r="D148" s="1284"/>
      <c r="E148" s="1286"/>
      <c r="F148" s="1289"/>
      <c r="G148" s="1291"/>
      <c r="H148" s="1293"/>
      <c r="I148" s="1274"/>
      <c r="J148" s="1291"/>
      <c r="K148" s="1293"/>
      <c r="L148" s="1274"/>
      <c r="M148" s="1351"/>
      <c r="N148" s="1277"/>
      <c r="O148" s="1277"/>
      <c r="P148" s="1277"/>
      <c r="Q148" s="1277"/>
      <c r="R148" s="1277"/>
      <c r="S148" s="1394"/>
      <c r="T148" s="1373"/>
      <c r="U148" s="940" t="s">
        <v>911</v>
      </c>
      <c r="V148" s="943">
        <v>2</v>
      </c>
      <c r="W148" s="982" t="s">
        <v>106</v>
      </c>
      <c r="X148" s="1401"/>
      <c r="Y148" s="1371"/>
    </row>
    <row r="149" spans="1:25" ht="15" customHeight="1" x14ac:dyDescent="0.25">
      <c r="A149" s="1271"/>
      <c r="B149" s="1280"/>
      <c r="C149" s="1282"/>
      <c r="D149" s="1284"/>
      <c r="E149" s="1286"/>
      <c r="F149" s="1289"/>
      <c r="G149" s="1291"/>
      <c r="H149" s="1293"/>
      <c r="I149" s="1274"/>
      <c r="J149" s="1291"/>
      <c r="K149" s="1293"/>
      <c r="L149" s="1274"/>
      <c r="M149" s="1351"/>
      <c r="N149" s="1277"/>
      <c r="O149" s="1277"/>
      <c r="P149" s="1277"/>
      <c r="Q149" s="1277"/>
      <c r="R149" s="1277"/>
      <c r="S149" s="1394"/>
      <c r="T149" s="1373"/>
      <c r="U149" s="940" t="s">
        <v>912</v>
      </c>
      <c r="V149" s="943">
        <v>2</v>
      </c>
      <c r="W149" s="982" t="s">
        <v>106</v>
      </c>
      <c r="X149" s="1401"/>
      <c r="Y149" s="1371"/>
    </row>
    <row r="150" spans="1:25" ht="15" customHeight="1" x14ac:dyDescent="0.25">
      <c r="A150" s="1271"/>
      <c r="B150" s="1280"/>
      <c r="C150" s="1282"/>
      <c r="D150" s="1284"/>
      <c r="E150" s="1286"/>
      <c r="F150" s="1289"/>
      <c r="G150" s="1291"/>
      <c r="H150" s="1293"/>
      <c r="I150" s="1274"/>
      <c r="J150" s="1291"/>
      <c r="K150" s="1293"/>
      <c r="L150" s="1274"/>
      <c r="M150" s="1351"/>
      <c r="N150" s="1277"/>
      <c r="O150" s="1277"/>
      <c r="P150" s="1277"/>
      <c r="Q150" s="1277"/>
      <c r="R150" s="1277"/>
      <c r="S150" s="1394"/>
      <c r="T150" s="1373"/>
      <c r="U150" s="940" t="s">
        <v>913</v>
      </c>
      <c r="V150" s="943">
        <v>48</v>
      </c>
      <c r="W150" s="982" t="s">
        <v>106</v>
      </c>
      <c r="X150" s="1401"/>
      <c r="Y150" s="1371"/>
    </row>
    <row r="151" spans="1:25" ht="15" customHeight="1" x14ac:dyDescent="0.25">
      <c r="A151" s="1271"/>
      <c r="B151" s="1280"/>
      <c r="C151" s="1282"/>
      <c r="D151" s="1284"/>
      <c r="E151" s="1286"/>
      <c r="F151" s="1289"/>
      <c r="G151" s="1291"/>
      <c r="H151" s="1293"/>
      <c r="I151" s="1274"/>
      <c r="J151" s="1291"/>
      <c r="K151" s="1293"/>
      <c r="L151" s="1274"/>
      <c r="M151" s="1351"/>
      <c r="N151" s="1277"/>
      <c r="O151" s="1277"/>
      <c r="P151" s="1277"/>
      <c r="Q151" s="1277"/>
      <c r="R151" s="1277"/>
      <c r="S151" s="1394"/>
      <c r="T151" s="1373"/>
      <c r="U151" s="940" t="s">
        <v>914</v>
      </c>
      <c r="V151" s="943">
        <v>4</v>
      </c>
      <c r="W151" s="982" t="s">
        <v>106</v>
      </c>
      <c r="X151" s="1401"/>
      <c r="Y151" s="1371"/>
    </row>
    <row r="152" spans="1:25" ht="15" customHeight="1" x14ac:dyDescent="0.25">
      <c r="A152" s="1271"/>
      <c r="B152" s="1280"/>
      <c r="C152" s="1282"/>
      <c r="D152" s="1284"/>
      <c r="E152" s="1286"/>
      <c r="F152" s="1289"/>
      <c r="G152" s="1291"/>
      <c r="H152" s="1293"/>
      <c r="I152" s="1274"/>
      <c r="J152" s="1291"/>
      <c r="K152" s="1293"/>
      <c r="L152" s="1274"/>
      <c r="M152" s="1351"/>
      <c r="N152" s="1277"/>
      <c r="O152" s="1277"/>
      <c r="P152" s="1277"/>
      <c r="Q152" s="1277"/>
      <c r="R152" s="1277"/>
      <c r="S152" s="1394"/>
      <c r="T152" s="1373"/>
      <c r="U152" s="940" t="s">
        <v>915</v>
      </c>
      <c r="V152" s="943">
        <v>11</v>
      </c>
      <c r="W152" s="982" t="s">
        <v>106</v>
      </c>
      <c r="X152" s="1401"/>
      <c r="Y152" s="1371"/>
    </row>
    <row r="153" spans="1:25" ht="15" customHeight="1" x14ac:dyDescent="0.25">
      <c r="A153" s="1271"/>
      <c r="B153" s="1280"/>
      <c r="C153" s="1282"/>
      <c r="D153" s="1284"/>
      <c r="E153" s="1286"/>
      <c r="F153" s="1289"/>
      <c r="G153" s="1291"/>
      <c r="H153" s="1293"/>
      <c r="I153" s="1274"/>
      <c r="J153" s="1291"/>
      <c r="K153" s="1293"/>
      <c r="L153" s="1274"/>
      <c r="M153" s="1351"/>
      <c r="N153" s="1277"/>
      <c r="O153" s="1277"/>
      <c r="P153" s="1277"/>
      <c r="Q153" s="1277"/>
      <c r="R153" s="1277"/>
      <c r="S153" s="1394"/>
      <c r="T153" s="1373"/>
      <c r="U153" s="940" t="s">
        <v>916</v>
      </c>
      <c r="V153" s="943">
        <v>3</v>
      </c>
      <c r="W153" s="982" t="s">
        <v>106</v>
      </c>
      <c r="X153" s="1401"/>
      <c r="Y153" s="1371"/>
    </row>
    <row r="154" spans="1:25" ht="36" customHeight="1" x14ac:dyDescent="0.25">
      <c r="A154" s="1271"/>
      <c r="B154" s="1280"/>
      <c r="C154" s="1282"/>
      <c r="D154" s="1284"/>
      <c r="E154" s="1286"/>
      <c r="F154" s="1289"/>
      <c r="G154" s="1291"/>
      <c r="H154" s="1293"/>
      <c r="I154" s="1274"/>
      <c r="J154" s="1291"/>
      <c r="K154" s="1293"/>
      <c r="L154" s="1274"/>
      <c r="M154" s="1351"/>
      <c r="N154" s="1277"/>
      <c r="O154" s="1277"/>
      <c r="P154" s="1277"/>
      <c r="Q154" s="1277"/>
      <c r="R154" s="1277"/>
      <c r="S154" s="1394"/>
      <c r="T154" s="1373"/>
      <c r="U154" s="940" t="s">
        <v>874</v>
      </c>
      <c r="V154" s="942">
        <v>39</v>
      </c>
      <c r="W154" s="983" t="s">
        <v>108</v>
      </c>
      <c r="X154" s="1401"/>
      <c r="Y154" s="1371"/>
    </row>
    <row r="155" spans="1:25" ht="46.5" x14ac:dyDescent="0.25">
      <c r="A155" s="1271"/>
      <c r="B155" s="1280"/>
      <c r="C155" s="1282"/>
      <c r="D155" s="1284"/>
      <c r="E155" s="1286"/>
      <c r="F155" s="1289"/>
      <c r="G155" s="1291"/>
      <c r="H155" s="1293"/>
      <c r="I155" s="1274"/>
      <c r="J155" s="1291"/>
      <c r="K155" s="1293"/>
      <c r="L155" s="1274"/>
      <c r="M155" s="1351"/>
      <c r="N155" s="1277"/>
      <c r="O155" s="1277"/>
      <c r="P155" s="1277"/>
      <c r="Q155" s="1277"/>
      <c r="R155" s="1277"/>
      <c r="S155" s="1394"/>
      <c r="T155" s="1373"/>
      <c r="U155" s="940" t="s">
        <v>918</v>
      </c>
      <c r="V155" s="942">
        <v>35</v>
      </c>
      <c r="W155" s="982" t="s">
        <v>1013</v>
      </c>
      <c r="X155" s="1401"/>
      <c r="Y155" s="1371"/>
    </row>
    <row r="156" spans="1:25" ht="34" customHeight="1" x14ac:dyDescent="0.25">
      <c r="A156" s="1271"/>
      <c r="B156" s="1280"/>
      <c r="C156" s="1282"/>
      <c r="D156" s="1284"/>
      <c r="E156" s="1286"/>
      <c r="F156" s="1289"/>
      <c r="G156" s="1291"/>
      <c r="H156" s="1293"/>
      <c r="I156" s="1274"/>
      <c r="J156" s="1291"/>
      <c r="K156" s="1293"/>
      <c r="L156" s="1274"/>
      <c r="M156" s="1351"/>
      <c r="N156" s="1277"/>
      <c r="O156" s="1277"/>
      <c r="P156" s="1277"/>
      <c r="Q156" s="1277"/>
      <c r="R156" s="1277"/>
      <c r="S156" s="1394"/>
      <c r="T156" s="1373"/>
      <c r="U156" s="940" t="s">
        <v>833</v>
      </c>
      <c r="V156" s="943">
        <v>36</v>
      </c>
      <c r="W156" s="982" t="s">
        <v>1013</v>
      </c>
      <c r="X156" s="1401"/>
      <c r="Y156" s="1371"/>
    </row>
    <row r="157" spans="1:25" ht="44.15" customHeight="1" x14ac:dyDescent="0.25">
      <c r="A157" s="1271"/>
      <c r="B157" s="1280"/>
      <c r="C157" s="1282"/>
      <c r="D157" s="1284"/>
      <c r="E157" s="1286"/>
      <c r="F157" s="1289"/>
      <c r="G157" s="1291"/>
      <c r="H157" s="1293"/>
      <c r="I157" s="1274"/>
      <c r="J157" s="1291"/>
      <c r="K157" s="1293"/>
      <c r="L157" s="1274"/>
      <c r="M157" s="1351"/>
      <c r="N157" s="1277"/>
      <c r="O157" s="1277"/>
      <c r="P157" s="1277"/>
      <c r="Q157" s="1277"/>
      <c r="R157" s="1277"/>
      <c r="S157" s="1394"/>
      <c r="T157" s="1373"/>
      <c r="U157" s="940" t="s">
        <v>831</v>
      </c>
      <c r="V157" s="943">
        <v>33</v>
      </c>
      <c r="W157" s="982" t="s">
        <v>1013</v>
      </c>
      <c r="X157" s="1401"/>
      <c r="Y157" s="1371"/>
    </row>
    <row r="158" spans="1:25" ht="34" customHeight="1" x14ac:dyDescent="0.25">
      <c r="A158" s="1271"/>
      <c r="B158" s="1280"/>
      <c r="C158" s="1282"/>
      <c r="D158" s="1284"/>
      <c r="E158" s="1286"/>
      <c r="F158" s="1289"/>
      <c r="G158" s="1291"/>
      <c r="H158" s="1293"/>
      <c r="I158" s="1274"/>
      <c r="J158" s="1291"/>
      <c r="K158" s="1293"/>
      <c r="L158" s="1274"/>
      <c r="M158" s="1351"/>
      <c r="N158" s="1277"/>
      <c r="O158" s="1277"/>
      <c r="P158" s="1277"/>
      <c r="Q158" s="1277"/>
      <c r="R158" s="1277"/>
      <c r="S158" s="1394"/>
      <c r="T158" s="1373"/>
      <c r="U158" s="940" t="s">
        <v>893</v>
      </c>
      <c r="V158" s="943">
        <v>88</v>
      </c>
      <c r="W158" s="982" t="s">
        <v>1013</v>
      </c>
      <c r="X158" s="1401"/>
      <c r="Y158" s="936"/>
    </row>
    <row r="159" spans="1:25" ht="66.650000000000006" customHeight="1" x14ac:dyDescent="0.25">
      <c r="A159" s="1271"/>
      <c r="B159" s="1280"/>
      <c r="C159" s="1282"/>
      <c r="D159" s="1284"/>
      <c r="E159" s="1286"/>
      <c r="F159" s="1289"/>
      <c r="G159" s="1291"/>
      <c r="H159" s="1293"/>
      <c r="I159" s="1274"/>
      <c r="J159" s="1291"/>
      <c r="K159" s="1293"/>
      <c r="L159" s="1274"/>
      <c r="M159" s="1351"/>
      <c r="N159" s="1277"/>
      <c r="O159" s="1277"/>
      <c r="P159" s="1277"/>
      <c r="Q159" s="1277"/>
      <c r="R159" s="1277"/>
      <c r="S159" s="1394"/>
      <c r="T159" s="1373"/>
      <c r="U159" s="940" t="s">
        <v>920</v>
      </c>
      <c r="V159" s="943">
        <v>200</v>
      </c>
      <c r="W159" s="982" t="s">
        <v>1013</v>
      </c>
      <c r="X159" s="1401"/>
      <c r="Y159" s="936"/>
    </row>
    <row r="160" spans="1:25" ht="42" customHeight="1" x14ac:dyDescent="0.25">
      <c r="A160" s="1271"/>
      <c r="B160" s="1280"/>
      <c r="C160" s="1282"/>
      <c r="D160" s="1284"/>
      <c r="E160" s="1286"/>
      <c r="F160" s="1289"/>
      <c r="G160" s="1291"/>
      <c r="H160" s="1293"/>
      <c r="I160" s="1274"/>
      <c r="J160" s="1291"/>
      <c r="K160" s="1293"/>
      <c r="L160" s="1274"/>
      <c r="M160" s="1351"/>
      <c r="N160" s="1277"/>
      <c r="O160" s="1277"/>
      <c r="P160" s="1277"/>
      <c r="Q160" s="1277"/>
      <c r="R160" s="1277"/>
      <c r="S160" s="1395"/>
      <c r="T160" s="1373"/>
      <c r="U160" s="940" t="s">
        <v>985</v>
      </c>
      <c r="V160" s="943">
        <v>350</v>
      </c>
      <c r="W160" s="982" t="s">
        <v>1011</v>
      </c>
      <c r="X160" s="1402"/>
      <c r="Y160" s="936"/>
    </row>
    <row r="161" spans="1:25" ht="30" customHeight="1" x14ac:dyDescent="0.25">
      <c r="A161" s="1270" t="s">
        <v>273</v>
      </c>
      <c r="B161" s="1279" t="s">
        <v>265</v>
      </c>
      <c r="C161" s="1281" t="s">
        <v>272</v>
      </c>
      <c r="D161" s="1283" t="s">
        <v>268</v>
      </c>
      <c r="E161" s="1285">
        <v>0</v>
      </c>
      <c r="F161" s="1288">
        <v>0</v>
      </c>
      <c r="G161" s="1290">
        <v>100</v>
      </c>
      <c r="H161" s="1292">
        <f t="shared" si="53"/>
        <v>100</v>
      </c>
      <c r="I161" s="1273" t="e">
        <f t="shared" si="54"/>
        <v>#DIV/0!</v>
      </c>
      <c r="J161" s="1290">
        <v>100</v>
      </c>
      <c r="K161" s="1292">
        <f t="shared" si="55"/>
        <v>100</v>
      </c>
      <c r="L161" s="1273" t="e">
        <f t="shared" si="56"/>
        <v>#DIV/0!</v>
      </c>
      <c r="M161" s="1350">
        <v>14</v>
      </c>
      <c r="N161" s="1276">
        <v>14</v>
      </c>
      <c r="O161" s="1276">
        <v>14</v>
      </c>
      <c r="P161" s="1276">
        <v>14</v>
      </c>
      <c r="Q161" s="1276">
        <f>+V161+V162+V165+V163+V164</f>
        <v>91</v>
      </c>
      <c r="R161" s="1276">
        <f>SUM(V161:V170)</f>
        <v>231</v>
      </c>
      <c r="S161" s="1393">
        <f>+R161+2*5</f>
        <v>241</v>
      </c>
      <c r="T161" s="1372" t="s">
        <v>560</v>
      </c>
      <c r="U161" s="944" t="s">
        <v>311</v>
      </c>
      <c r="V161" s="945">
        <v>14</v>
      </c>
      <c r="W161" s="938"/>
      <c r="X161" s="1400" t="s">
        <v>1037</v>
      </c>
      <c r="Y161" s="936" t="s">
        <v>762</v>
      </c>
    </row>
    <row r="162" spans="1:25" ht="30" customHeight="1" x14ac:dyDescent="0.25">
      <c r="A162" s="1271"/>
      <c r="B162" s="1280"/>
      <c r="C162" s="1282"/>
      <c r="D162" s="1284"/>
      <c r="E162" s="1286"/>
      <c r="F162" s="1289"/>
      <c r="G162" s="1291"/>
      <c r="H162" s="1293"/>
      <c r="I162" s="1274"/>
      <c r="J162" s="1291"/>
      <c r="K162" s="1293"/>
      <c r="L162" s="1274"/>
      <c r="M162" s="1351"/>
      <c r="N162" s="1277"/>
      <c r="O162" s="1277"/>
      <c r="P162" s="1277"/>
      <c r="Q162" s="1277"/>
      <c r="R162" s="1277"/>
      <c r="S162" s="1394"/>
      <c r="T162" s="1373"/>
      <c r="U162" s="944" t="s">
        <v>987</v>
      </c>
      <c r="V162" s="945">
        <v>12</v>
      </c>
      <c r="W162" s="982" t="s">
        <v>1011</v>
      </c>
      <c r="X162" s="1401"/>
      <c r="Y162" s="936"/>
    </row>
    <row r="163" spans="1:25" ht="30" customHeight="1" x14ac:dyDescent="0.25">
      <c r="A163" s="1271"/>
      <c r="B163" s="1280"/>
      <c r="C163" s="1282"/>
      <c r="D163" s="1284"/>
      <c r="E163" s="1286"/>
      <c r="F163" s="1289"/>
      <c r="G163" s="1291"/>
      <c r="H163" s="1293"/>
      <c r="I163" s="1274"/>
      <c r="J163" s="1291"/>
      <c r="K163" s="1293"/>
      <c r="L163" s="1274"/>
      <c r="M163" s="1351"/>
      <c r="N163" s="1277"/>
      <c r="O163" s="1277"/>
      <c r="P163" s="1277"/>
      <c r="Q163" s="1277"/>
      <c r="R163" s="1277"/>
      <c r="S163" s="1394"/>
      <c r="T163" s="1373"/>
      <c r="U163" s="940" t="s">
        <v>852</v>
      </c>
      <c r="V163" s="942">
        <v>33</v>
      </c>
      <c r="W163" s="982" t="s">
        <v>1011</v>
      </c>
      <c r="X163" s="1401"/>
      <c r="Y163" s="936"/>
    </row>
    <row r="164" spans="1:25" ht="30" customHeight="1" x14ac:dyDescent="0.25">
      <c r="A164" s="1271"/>
      <c r="B164" s="1280"/>
      <c r="C164" s="1282"/>
      <c r="D164" s="1284"/>
      <c r="E164" s="1286"/>
      <c r="F164" s="1289"/>
      <c r="G164" s="1291"/>
      <c r="H164" s="1293"/>
      <c r="I164" s="1274"/>
      <c r="J164" s="1291"/>
      <c r="K164" s="1293"/>
      <c r="L164" s="1274"/>
      <c r="M164" s="1351"/>
      <c r="N164" s="1277"/>
      <c r="O164" s="1277"/>
      <c r="P164" s="1277"/>
      <c r="Q164" s="1277"/>
      <c r="R164" s="1277"/>
      <c r="S164" s="1394"/>
      <c r="T164" s="1373"/>
      <c r="U164" s="940" t="s">
        <v>891</v>
      </c>
      <c r="V164" s="942">
        <v>7</v>
      </c>
      <c r="W164" s="982" t="s">
        <v>1011</v>
      </c>
      <c r="X164" s="1401"/>
      <c r="Y164" s="936"/>
    </row>
    <row r="165" spans="1:25" ht="30" customHeight="1" x14ac:dyDescent="0.25">
      <c r="A165" s="1271"/>
      <c r="B165" s="1280"/>
      <c r="C165" s="1282"/>
      <c r="D165" s="1284"/>
      <c r="E165" s="1286"/>
      <c r="F165" s="1289"/>
      <c r="G165" s="1291"/>
      <c r="H165" s="1293"/>
      <c r="I165" s="1274"/>
      <c r="J165" s="1291"/>
      <c r="K165" s="1293"/>
      <c r="L165" s="1274"/>
      <c r="M165" s="1351"/>
      <c r="N165" s="1277"/>
      <c r="O165" s="1277"/>
      <c r="P165" s="1277"/>
      <c r="Q165" s="1277"/>
      <c r="R165" s="1277"/>
      <c r="S165" s="1394"/>
      <c r="T165" s="1373"/>
      <c r="U165" s="940" t="s">
        <v>980</v>
      </c>
      <c r="V165" s="945">
        <v>25</v>
      </c>
      <c r="W165" s="982" t="s">
        <v>1011</v>
      </c>
      <c r="X165" s="1401"/>
      <c r="Y165" s="936"/>
    </row>
    <row r="166" spans="1:25" ht="110.15" customHeight="1" x14ac:dyDescent="0.25">
      <c r="A166" s="1271"/>
      <c r="B166" s="1280"/>
      <c r="C166" s="1282"/>
      <c r="D166" s="1284"/>
      <c r="E166" s="1286"/>
      <c r="F166" s="1289"/>
      <c r="G166" s="1291"/>
      <c r="H166" s="1293"/>
      <c r="I166" s="1274"/>
      <c r="J166" s="1291"/>
      <c r="K166" s="1293"/>
      <c r="L166" s="1274"/>
      <c r="M166" s="1351"/>
      <c r="N166" s="1277"/>
      <c r="O166" s="1277"/>
      <c r="P166" s="1277"/>
      <c r="Q166" s="1277"/>
      <c r="R166" s="1277"/>
      <c r="S166" s="1394"/>
      <c r="T166" s="1373"/>
      <c r="U166" s="940" t="s">
        <v>1023</v>
      </c>
      <c r="V166" s="943">
        <v>100</v>
      </c>
      <c r="W166" s="932" t="s">
        <v>81</v>
      </c>
      <c r="X166" s="1401"/>
      <c r="Y166" s="974"/>
    </row>
    <row r="167" spans="1:25" ht="30" customHeight="1" x14ac:dyDescent="0.25">
      <c r="A167" s="1271"/>
      <c r="B167" s="1280"/>
      <c r="C167" s="1282"/>
      <c r="D167" s="1284"/>
      <c r="E167" s="1286"/>
      <c r="F167" s="1289"/>
      <c r="G167" s="1291"/>
      <c r="H167" s="1293"/>
      <c r="I167" s="1274"/>
      <c r="J167" s="1291"/>
      <c r="K167" s="1293"/>
      <c r="L167" s="1274"/>
      <c r="M167" s="1351"/>
      <c r="N167" s="1277"/>
      <c r="O167" s="1277"/>
      <c r="P167" s="1277"/>
      <c r="Q167" s="1277"/>
      <c r="R167" s="1277"/>
      <c r="S167" s="1394"/>
      <c r="T167" s="1373"/>
      <c r="U167" s="940" t="s">
        <v>981</v>
      </c>
      <c r="V167" s="945">
        <v>17</v>
      </c>
      <c r="W167" s="932" t="s">
        <v>81</v>
      </c>
      <c r="X167" s="1401"/>
      <c r="Y167" s="936"/>
    </row>
    <row r="168" spans="1:25" ht="30" customHeight="1" x14ac:dyDescent="0.25">
      <c r="A168" s="1271"/>
      <c r="B168" s="1280"/>
      <c r="C168" s="1282"/>
      <c r="D168" s="1284"/>
      <c r="E168" s="1286"/>
      <c r="F168" s="1289"/>
      <c r="G168" s="1291"/>
      <c r="H168" s="1293"/>
      <c r="I168" s="1274"/>
      <c r="J168" s="1291"/>
      <c r="K168" s="1293"/>
      <c r="L168" s="1274"/>
      <c r="M168" s="1351"/>
      <c r="N168" s="1277"/>
      <c r="O168" s="1277"/>
      <c r="P168" s="1277"/>
      <c r="Q168" s="1277"/>
      <c r="R168" s="1277"/>
      <c r="S168" s="1394"/>
      <c r="T168" s="1373"/>
      <c r="U168" s="940" t="s">
        <v>982</v>
      </c>
      <c r="V168" s="945">
        <v>8</v>
      </c>
      <c r="W168" s="932" t="s">
        <v>81</v>
      </c>
      <c r="X168" s="1401"/>
      <c r="Y168" s="936"/>
    </row>
    <row r="169" spans="1:25" ht="30" customHeight="1" x14ac:dyDescent="0.25">
      <c r="A169" s="1271"/>
      <c r="B169" s="1280"/>
      <c r="C169" s="1282"/>
      <c r="D169" s="1284"/>
      <c r="E169" s="1286"/>
      <c r="F169" s="1289"/>
      <c r="G169" s="1291"/>
      <c r="H169" s="1293"/>
      <c r="I169" s="1274"/>
      <c r="J169" s="1291"/>
      <c r="K169" s="1293"/>
      <c r="L169" s="1274"/>
      <c r="M169" s="1351"/>
      <c r="N169" s="1277"/>
      <c r="O169" s="1277"/>
      <c r="P169" s="1277"/>
      <c r="Q169" s="1277"/>
      <c r="R169" s="1277"/>
      <c r="S169" s="1394"/>
      <c r="T169" s="1373"/>
      <c r="U169" s="940" t="s">
        <v>983</v>
      </c>
      <c r="V169" s="945">
        <v>7</v>
      </c>
      <c r="W169" s="932" t="s">
        <v>81</v>
      </c>
      <c r="X169" s="1401"/>
      <c r="Y169" s="936"/>
    </row>
    <row r="170" spans="1:25" ht="30" customHeight="1" x14ac:dyDescent="0.25">
      <c r="A170" s="1272"/>
      <c r="B170" s="1295"/>
      <c r="C170" s="1294"/>
      <c r="D170" s="1302"/>
      <c r="E170" s="1287"/>
      <c r="F170" s="1309"/>
      <c r="G170" s="1336"/>
      <c r="H170" s="1349"/>
      <c r="I170" s="1275"/>
      <c r="J170" s="1336"/>
      <c r="K170" s="1349"/>
      <c r="L170" s="1275"/>
      <c r="M170" s="1352"/>
      <c r="N170" s="1278"/>
      <c r="O170" s="1278"/>
      <c r="P170" s="1278"/>
      <c r="Q170" s="1278"/>
      <c r="R170" s="1278"/>
      <c r="S170" s="1395"/>
      <c r="T170" s="1380"/>
      <c r="U170" s="940" t="s">
        <v>984</v>
      </c>
      <c r="V170" s="945">
        <v>8</v>
      </c>
      <c r="W170" s="932" t="s">
        <v>81</v>
      </c>
      <c r="X170" s="1402"/>
      <c r="Y170" s="936"/>
    </row>
    <row r="171" spans="1:25" ht="73.5" customHeight="1" x14ac:dyDescent="0.25">
      <c r="A171" s="1270" t="s">
        <v>275</v>
      </c>
      <c r="B171" s="1279" t="s">
        <v>265</v>
      </c>
      <c r="C171" s="1281" t="s">
        <v>274</v>
      </c>
      <c r="D171" s="1283" t="s">
        <v>268</v>
      </c>
      <c r="E171" s="1285">
        <v>0</v>
      </c>
      <c r="F171" s="1288">
        <v>0</v>
      </c>
      <c r="G171" s="1290">
        <v>2800</v>
      </c>
      <c r="H171" s="1292">
        <f t="shared" si="53"/>
        <v>2800</v>
      </c>
      <c r="I171" s="1273" t="e">
        <f t="shared" si="54"/>
        <v>#DIV/0!</v>
      </c>
      <c r="J171" s="1290">
        <v>2800</v>
      </c>
      <c r="K171" s="1292">
        <f t="shared" si="55"/>
        <v>2800</v>
      </c>
      <c r="L171" s="1273" t="e">
        <f t="shared" si="56"/>
        <v>#DIV/0!</v>
      </c>
      <c r="M171" s="1350">
        <v>9543</v>
      </c>
      <c r="N171" s="1276">
        <f>SUM(V171:V179)</f>
        <v>10801</v>
      </c>
      <c r="O171" s="1276">
        <f>SUM(V171:V183)</f>
        <v>11006</v>
      </c>
      <c r="P171" s="1276">
        <f>SUM(V171:V186)</f>
        <v>11190</v>
      </c>
      <c r="Q171" s="1276">
        <f>SUM($V171:$V188)</f>
        <v>15306</v>
      </c>
      <c r="R171" s="1276">
        <f>SUM($V171:$V190)</f>
        <v>15416</v>
      </c>
      <c r="S171" s="1393">
        <f>2*20+R171</f>
        <v>15456</v>
      </c>
      <c r="T171" s="1330" t="s">
        <v>561</v>
      </c>
      <c r="U171" s="940" t="s">
        <v>562</v>
      </c>
      <c r="V171" s="942">
        <v>3961</v>
      </c>
      <c r="W171" s="982" t="s">
        <v>1011</v>
      </c>
      <c r="X171" s="1400" t="s">
        <v>1038</v>
      </c>
      <c r="Y171" s="1371">
        <v>11.3</v>
      </c>
    </row>
    <row r="172" spans="1:25" ht="15" customHeight="1" x14ac:dyDescent="0.25">
      <c r="A172" s="1271"/>
      <c r="B172" s="1280"/>
      <c r="C172" s="1282"/>
      <c r="D172" s="1284"/>
      <c r="E172" s="1286"/>
      <c r="F172" s="1289"/>
      <c r="G172" s="1291"/>
      <c r="H172" s="1293"/>
      <c r="I172" s="1274"/>
      <c r="J172" s="1291"/>
      <c r="K172" s="1293"/>
      <c r="L172" s="1274"/>
      <c r="M172" s="1351"/>
      <c r="N172" s="1277"/>
      <c r="O172" s="1277"/>
      <c r="P172" s="1277"/>
      <c r="Q172" s="1277"/>
      <c r="R172" s="1277"/>
      <c r="S172" s="1394"/>
      <c r="T172" s="1331"/>
      <c r="U172" s="940" t="s">
        <v>989</v>
      </c>
      <c r="V172" s="943">
        <v>200</v>
      </c>
      <c r="W172" s="982" t="s">
        <v>1014</v>
      </c>
      <c r="X172" s="1401"/>
      <c r="Y172" s="1371"/>
    </row>
    <row r="173" spans="1:25" ht="15" customHeight="1" x14ac:dyDescent="0.25">
      <c r="A173" s="1271"/>
      <c r="B173" s="1280"/>
      <c r="C173" s="1282"/>
      <c r="D173" s="1284"/>
      <c r="E173" s="1286"/>
      <c r="F173" s="1289"/>
      <c r="G173" s="1291"/>
      <c r="H173" s="1293"/>
      <c r="I173" s="1274"/>
      <c r="J173" s="1291"/>
      <c r="K173" s="1293"/>
      <c r="L173" s="1274"/>
      <c r="M173" s="1351"/>
      <c r="N173" s="1277"/>
      <c r="O173" s="1277"/>
      <c r="P173" s="1277"/>
      <c r="Q173" s="1277"/>
      <c r="R173" s="1277"/>
      <c r="S173" s="1394"/>
      <c r="T173" s="1331"/>
      <c r="U173" s="940" t="s">
        <v>988</v>
      </c>
      <c r="V173" s="943">
        <v>1500</v>
      </c>
      <c r="W173" s="982" t="s">
        <v>1014</v>
      </c>
      <c r="X173" s="1401"/>
      <c r="Y173" s="1371"/>
    </row>
    <row r="174" spans="1:25" ht="15" customHeight="1" x14ac:dyDescent="0.25">
      <c r="A174" s="1271"/>
      <c r="B174" s="1280"/>
      <c r="C174" s="1282"/>
      <c r="D174" s="1284"/>
      <c r="E174" s="1286"/>
      <c r="F174" s="1289"/>
      <c r="G174" s="1291"/>
      <c r="H174" s="1293"/>
      <c r="I174" s="1274"/>
      <c r="J174" s="1291"/>
      <c r="K174" s="1293"/>
      <c r="L174" s="1274"/>
      <c r="M174" s="1351"/>
      <c r="N174" s="1277"/>
      <c r="O174" s="1277"/>
      <c r="P174" s="1277"/>
      <c r="Q174" s="1277"/>
      <c r="R174" s="1277"/>
      <c r="S174" s="1394"/>
      <c r="T174" s="1331"/>
      <c r="U174" s="940" t="s">
        <v>563</v>
      </c>
      <c r="V174" s="943">
        <v>3882</v>
      </c>
      <c r="W174" s="982" t="s">
        <v>1011</v>
      </c>
      <c r="X174" s="1401"/>
      <c r="Y174" s="1371"/>
    </row>
    <row r="175" spans="1:25" ht="27" customHeight="1" x14ac:dyDescent="0.25">
      <c r="A175" s="1271"/>
      <c r="B175" s="1280"/>
      <c r="C175" s="1282"/>
      <c r="D175" s="1284"/>
      <c r="E175" s="1286"/>
      <c r="F175" s="1289"/>
      <c r="G175" s="1291"/>
      <c r="H175" s="1293"/>
      <c r="I175" s="1274"/>
      <c r="J175" s="1291"/>
      <c r="K175" s="1293"/>
      <c r="L175" s="1274"/>
      <c r="M175" s="1351"/>
      <c r="N175" s="1277"/>
      <c r="O175" s="1277"/>
      <c r="P175" s="1277"/>
      <c r="Q175" s="1277"/>
      <c r="R175" s="1277"/>
      <c r="S175" s="1394"/>
      <c r="T175" s="1331"/>
      <c r="U175" s="940" t="s">
        <v>829</v>
      </c>
      <c r="V175" s="942">
        <v>258</v>
      </c>
      <c r="W175" s="982" t="s">
        <v>1011</v>
      </c>
      <c r="X175" s="1401"/>
      <c r="Y175" s="1371"/>
    </row>
    <row r="176" spans="1:25" ht="15" customHeight="1" x14ac:dyDescent="0.25">
      <c r="A176" s="1271"/>
      <c r="B176" s="1280"/>
      <c r="C176" s="1282"/>
      <c r="D176" s="1284"/>
      <c r="E176" s="1286"/>
      <c r="F176" s="1289"/>
      <c r="G176" s="1291"/>
      <c r="H176" s="1293"/>
      <c r="I176" s="1274"/>
      <c r="J176" s="1291"/>
      <c r="K176" s="1293"/>
      <c r="L176" s="1274"/>
      <c r="M176" s="1351"/>
      <c r="N176" s="1277"/>
      <c r="O176" s="1277"/>
      <c r="P176" s="1277"/>
      <c r="Q176" s="1277"/>
      <c r="R176" s="1277"/>
      <c r="S176" s="1394"/>
      <c r="T176" s="1331"/>
      <c r="U176" s="940" t="s">
        <v>879</v>
      </c>
      <c r="V176" s="942">
        <v>50</v>
      </c>
      <c r="W176" s="982" t="s">
        <v>1011</v>
      </c>
      <c r="X176" s="1401"/>
      <c r="Y176" s="1371"/>
    </row>
    <row r="177" spans="1:25" ht="15" customHeight="1" x14ac:dyDescent="0.25">
      <c r="A177" s="1271"/>
      <c r="B177" s="1280"/>
      <c r="C177" s="1282"/>
      <c r="D177" s="1284"/>
      <c r="E177" s="1286"/>
      <c r="F177" s="1289"/>
      <c r="G177" s="1291"/>
      <c r="H177" s="1293"/>
      <c r="I177" s="1274"/>
      <c r="J177" s="1291"/>
      <c r="K177" s="1293"/>
      <c r="L177" s="1274"/>
      <c r="M177" s="1351"/>
      <c r="N177" s="1277"/>
      <c r="O177" s="1277"/>
      <c r="P177" s="1277"/>
      <c r="Q177" s="1277"/>
      <c r="R177" s="1277"/>
      <c r="S177" s="1394"/>
      <c r="T177" s="1331"/>
      <c r="U177" s="940" t="s">
        <v>600</v>
      </c>
      <c r="V177" s="942">
        <v>150</v>
      </c>
      <c r="W177" s="982" t="s">
        <v>1014</v>
      </c>
      <c r="X177" s="1401"/>
      <c r="Y177" s="1371"/>
    </row>
    <row r="178" spans="1:25" ht="15" customHeight="1" x14ac:dyDescent="0.25">
      <c r="A178" s="1271"/>
      <c r="B178" s="1280"/>
      <c r="C178" s="1282"/>
      <c r="D178" s="1284"/>
      <c r="E178" s="1286"/>
      <c r="F178" s="1289"/>
      <c r="G178" s="1291"/>
      <c r="H178" s="1293"/>
      <c r="I178" s="1274"/>
      <c r="J178" s="1291"/>
      <c r="K178" s="1293"/>
      <c r="L178" s="1274"/>
      <c r="M178" s="1351"/>
      <c r="N178" s="1277"/>
      <c r="O178" s="1277"/>
      <c r="P178" s="1277"/>
      <c r="Q178" s="1277"/>
      <c r="R178" s="1277"/>
      <c r="S178" s="1394"/>
      <c r="T178" s="1331"/>
      <c r="U178" s="940" t="s">
        <v>601</v>
      </c>
      <c r="V178" s="942">
        <v>300</v>
      </c>
      <c r="W178" s="982" t="s">
        <v>1014</v>
      </c>
      <c r="X178" s="1401"/>
      <c r="Y178" s="1371"/>
    </row>
    <row r="179" spans="1:25" ht="15" customHeight="1" x14ac:dyDescent="0.25">
      <c r="A179" s="1271"/>
      <c r="B179" s="1280"/>
      <c r="C179" s="1282"/>
      <c r="D179" s="1284"/>
      <c r="E179" s="1286"/>
      <c r="F179" s="1289"/>
      <c r="G179" s="1291"/>
      <c r="H179" s="1293"/>
      <c r="I179" s="1274"/>
      <c r="J179" s="1291"/>
      <c r="K179" s="1293"/>
      <c r="L179" s="1274"/>
      <c r="M179" s="1351"/>
      <c r="N179" s="1277"/>
      <c r="O179" s="1277"/>
      <c r="P179" s="1277"/>
      <c r="Q179" s="1277"/>
      <c r="R179" s="1277"/>
      <c r="S179" s="1394"/>
      <c r="T179" s="1331"/>
      <c r="U179" s="940" t="s">
        <v>602</v>
      </c>
      <c r="V179" s="942">
        <v>500</v>
      </c>
      <c r="W179" s="982" t="s">
        <v>1014</v>
      </c>
      <c r="X179" s="1401"/>
      <c r="Y179" s="1371"/>
    </row>
    <row r="180" spans="1:25" ht="31" x14ac:dyDescent="0.25">
      <c r="A180" s="1271"/>
      <c r="B180" s="1280"/>
      <c r="C180" s="1282"/>
      <c r="D180" s="1284"/>
      <c r="E180" s="1286"/>
      <c r="F180" s="1289"/>
      <c r="G180" s="1291"/>
      <c r="H180" s="1293"/>
      <c r="I180" s="1274"/>
      <c r="J180" s="1291"/>
      <c r="K180" s="1293"/>
      <c r="L180" s="1274"/>
      <c r="M180" s="1351"/>
      <c r="N180" s="1277"/>
      <c r="O180" s="1277"/>
      <c r="P180" s="1277"/>
      <c r="Q180" s="1277"/>
      <c r="R180" s="1277"/>
      <c r="S180" s="1394"/>
      <c r="T180" s="1331"/>
      <c r="U180" s="940" t="s">
        <v>844</v>
      </c>
      <c r="V180" s="942">
        <v>22</v>
      </c>
      <c r="W180" s="982" t="s">
        <v>1011</v>
      </c>
      <c r="X180" s="1401"/>
      <c r="Y180" s="1371"/>
    </row>
    <row r="181" spans="1:25" ht="46.5" x14ac:dyDescent="0.25">
      <c r="A181" s="1271"/>
      <c r="B181" s="1280"/>
      <c r="C181" s="1282"/>
      <c r="D181" s="1284"/>
      <c r="E181" s="1286"/>
      <c r="F181" s="1289"/>
      <c r="G181" s="1291"/>
      <c r="H181" s="1293"/>
      <c r="I181" s="1274"/>
      <c r="J181" s="1291"/>
      <c r="K181" s="1293"/>
      <c r="L181" s="1274"/>
      <c r="M181" s="1351"/>
      <c r="N181" s="1277"/>
      <c r="O181" s="1277"/>
      <c r="P181" s="1277"/>
      <c r="Q181" s="1277"/>
      <c r="R181" s="1277"/>
      <c r="S181" s="1394"/>
      <c r="T181" s="1331"/>
      <c r="U181" s="940" t="s">
        <v>849</v>
      </c>
      <c r="V181" s="942">
        <f>40+3</f>
        <v>43</v>
      </c>
      <c r="W181" s="982" t="s">
        <v>1011</v>
      </c>
      <c r="X181" s="1401"/>
      <c r="Y181" s="1371"/>
    </row>
    <row r="182" spans="1:25" ht="46.5" x14ac:dyDescent="0.25">
      <c r="A182" s="1271"/>
      <c r="B182" s="1280"/>
      <c r="C182" s="1282"/>
      <c r="D182" s="1284"/>
      <c r="E182" s="1286"/>
      <c r="F182" s="1289"/>
      <c r="G182" s="1291"/>
      <c r="H182" s="1293"/>
      <c r="I182" s="1274"/>
      <c r="J182" s="1291"/>
      <c r="K182" s="1293"/>
      <c r="L182" s="1274"/>
      <c r="M182" s="1351"/>
      <c r="N182" s="1277"/>
      <c r="O182" s="1277"/>
      <c r="P182" s="1277"/>
      <c r="Q182" s="1277"/>
      <c r="R182" s="1277"/>
      <c r="S182" s="1394"/>
      <c r="T182" s="1331"/>
      <c r="U182" s="940" t="s">
        <v>850</v>
      </c>
      <c r="V182" s="942">
        <f>57+3</f>
        <v>60</v>
      </c>
      <c r="W182" s="982" t="s">
        <v>1011</v>
      </c>
      <c r="X182" s="1401"/>
      <c r="Y182" s="1371"/>
    </row>
    <row r="183" spans="1:25" ht="15.65" customHeight="1" x14ac:dyDescent="0.25">
      <c r="A183" s="1271"/>
      <c r="B183" s="1280"/>
      <c r="C183" s="1282"/>
      <c r="D183" s="1284"/>
      <c r="E183" s="1286"/>
      <c r="F183" s="1289"/>
      <c r="G183" s="1291"/>
      <c r="H183" s="1293"/>
      <c r="I183" s="1274"/>
      <c r="J183" s="1291"/>
      <c r="K183" s="1293"/>
      <c r="L183" s="1274"/>
      <c r="M183" s="1351"/>
      <c r="N183" s="1277"/>
      <c r="O183" s="1277"/>
      <c r="P183" s="1277"/>
      <c r="Q183" s="1277"/>
      <c r="R183" s="1277"/>
      <c r="S183" s="1394"/>
      <c r="T183" s="1331"/>
      <c r="U183" s="940" t="s">
        <v>631</v>
      </c>
      <c r="V183" s="942">
        <v>80</v>
      </c>
      <c r="W183" s="982" t="s">
        <v>1014</v>
      </c>
      <c r="X183" s="1401"/>
      <c r="Y183" s="1371"/>
    </row>
    <row r="184" spans="1:25" ht="15.65" customHeight="1" x14ac:dyDescent="0.25">
      <c r="A184" s="1271"/>
      <c r="B184" s="1280"/>
      <c r="C184" s="1282"/>
      <c r="D184" s="1284"/>
      <c r="E184" s="1286"/>
      <c r="F184" s="1289"/>
      <c r="G184" s="1291"/>
      <c r="H184" s="1293"/>
      <c r="I184" s="1274"/>
      <c r="J184" s="1291"/>
      <c r="K184" s="1293"/>
      <c r="L184" s="1274"/>
      <c r="M184" s="1351"/>
      <c r="N184" s="1277"/>
      <c r="O184" s="1277"/>
      <c r="P184" s="1277"/>
      <c r="Q184" s="1277"/>
      <c r="R184" s="1277"/>
      <c r="S184" s="1394"/>
      <c r="T184" s="1331"/>
      <c r="U184" s="940" t="s">
        <v>851</v>
      </c>
      <c r="V184" s="942">
        <v>42</v>
      </c>
      <c r="W184" s="982" t="s">
        <v>1011</v>
      </c>
      <c r="X184" s="1401"/>
      <c r="Y184" s="1371"/>
    </row>
    <row r="185" spans="1:25" ht="14.5" customHeight="1" x14ac:dyDescent="0.25">
      <c r="A185" s="1271"/>
      <c r="B185" s="1280"/>
      <c r="C185" s="1282"/>
      <c r="D185" s="1284"/>
      <c r="E185" s="1286"/>
      <c r="F185" s="1289"/>
      <c r="G185" s="1291"/>
      <c r="H185" s="1293"/>
      <c r="I185" s="1274"/>
      <c r="J185" s="1291"/>
      <c r="K185" s="1293"/>
      <c r="L185" s="1274"/>
      <c r="M185" s="1351"/>
      <c r="N185" s="1277"/>
      <c r="O185" s="1277"/>
      <c r="P185" s="1277"/>
      <c r="Q185" s="1277"/>
      <c r="R185" s="1277"/>
      <c r="S185" s="1394"/>
      <c r="T185" s="1331"/>
      <c r="U185" s="940" t="s">
        <v>830</v>
      </c>
      <c r="V185" s="942">
        <v>120</v>
      </c>
      <c r="W185" s="982" t="s">
        <v>1014</v>
      </c>
      <c r="X185" s="1401"/>
      <c r="Y185" s="1371"/>
    </row>
    <row r="186" spans="1:25" ht="47.15" customHeight="1" x14ac:dyDescent="0.25">
      <c r="A186" s="1271"/>
      <c r="B186" s="1280"/>
      <c r="C186" s="1282"/>
      <c r="D186" s="1284"/>
      <c r="E186" s="1286"/>
      <c r="F186" s="1289"/>
      <c r="G186" s="1291"/>
      <c r="H186" s="1293"/>
      <c r="I186" s="1274"/>
      <c r="J186" s="1291"/>
      <c r="K186" s="1293"/>
      <c r="L186" s="1274"/>
      <c r="M186" s="1351"/>
      <c r="N186" s="1277"/>
      <c r="O186" s="1277"/>
      <c r="P186" s="1277"/>
      <c r="Q186" s="1277"/>
      <c r="R186" s="1277"/>
      <c r="S186" s="1394"/>
      <c r="T186" s="1331"/>
      <c r="U186" s="940" t="s">
        <v>845</v>
      </c>
      <c r="V186" s="942">
        <v>22</v>
      </c>
      <c r="W186" s="982" t="s">
        <v>1011</v>
      </c>
      <c r="X186" s="1401"/>
      <c r="Y186" s="1371"/>
    </row>
    <row r="187" spans="1:25" ht="63.65" customHeight="1" x14ac:dyDescent="0.25">
      <c r="A187" s="1271"/>
      <c r="B187" s="1280"/>
      <c r="C187" s="1282"/>
      <c r="D187" s="1284"/>
      <c r="E187" s="1286"/>
      <c r="F187" s="1289"/>
      <c r="G187" s="1291"/>
      <c r="H187" s="1293"/>
      <c r="I187" s="1274"/>
      <c r="J187" s="1291"/>
      <c r="K187" s="1293"/>
      <c r="L187" s="1274"/>
      <c r="M187" s="1351"/>
      <c r="N187" s="1277"/>
      <c r="O187" s="1277"/>
      <c r="P187" s="1277"/>
      <c r="Q187" s="1277"/>
      <c r="R187" s="1277"/>
      <c r="S187" s="1394"/>
      <c r="T187" s="1331"/>
      <c r="U187" s="940" t="s">
        <v>894</v>
      </c>
      <c r="V187" s="942">
        <v>4000</v>
      </c>
      <c r="W187" s="982" t="s">
        <v>1014</v>
      </c>
      <c r="X187" s="1401"/>
      <c r="Y187" s="1371"/>
    </row>
    <row r="188" spans="1:25" ht="137.15" customHeight="1" x14ac:dyDescent="0.25">
      <c r="A188" s="1271"/>
      <c r="B188" s="1280"/>
      <c r="C188" s="1282"/>
      <c r="D188" s="1284"/>
      <c r="E188" s="1286"/>
      <c r="F188" s="1289"/>
      <c r="G188" s="1291"/>
      <c r="H188" s="1293"/>
      <c r="I188" s="1274"/>
      <c r="J188" s="1291"/>
      <c r="K188" s="1293"/>
      <c r="L188" s="1274"/>
      <c r="M188" s="1351"/>
      <c r="N188" s="1277"/>
      <c r="O188" s="1277"/>
      <c r="P188" s="1277"/>
      <c r="Q188" s="1277"/>
      <c r="R188" s="1277"/>
      <c r="S188" s="1394"/>
      <c r="T188" s="1331"/>
      <c r="U188" s="940" t="s">
        <v>1022</v>
      </c>
      <c r="V188" s="942">
        <v>116</v>
      </c>
      <c r="W188" s="982" t="s">
        <v>1013</v>
      </c>
      <c r="X188" s="1401"/>
      <c r="Y188" s="1371"/>
    </row>
    <row r="189" spans="1:25" ht="37" customHeight="1" x14ac:dyDescent="0.25">
      <c r="A189" s="1271"/>
      <c r="B189" s="1280"/>
      <c r="C189" s="1282"/>
      <c r="D189" s="1284"/>
      <c r="E189" s="1286"/>
      <c r="F189" s="1289"/>
      <c r="G189" s="1291"/>
      <c r="H189" s="1293"/>
      <c r="I189" s="1274"/>
      <c r="J189" s="1291"/>
      <c r="K189" s="1293"/>
      <c r="L189" s="1274"/>
      <c r="M189" s="1351"/>
      <c r="N189" s="1277"/>
      <c r="O189" s="1277"/>
      <c r="P189" s="1277"/>
      <c r="Q189" s="1277"/>
      <c r="R189" s="1277"/>
      <c r="S189" s="1394"/>
      <c r="T189" s="1331"/>
      <c r="U189" s="940" t="s">
        <v>1024</v>
      </c>
      <c r="V189" s="942">
        <v>10</v>
      </c>
      <c r="W189" s="982"/>
      <c r="X189" s="1401"/>
      <c r="Y189" s="1371"/>
    </row>
    <row r="190" spans="1:25" ht="38.15" customHeight="1" x14ac:dyDescent="0.25">
      <c r="A190" s="1271"/>
      <c r="B190" s="1280"/>
      <c r="C190" s="1282"/>
      <c r="D190" s="1284"/>
      <c r="E190" s="1287"/>
      <c r="F190" s="1289"/>
      <c r="G190" s="1291"/>
      <c r="H190" s="1293"/>
      <c r="I190" s="1274"/>
      <c r="J190" s="1291"/>
      <c r="K190" s="1293"/>
      <c r="L190" s="1274"/>
      <c r="M190" s="1351"/>
      <c r="N190" s="1277"/>
      <c r="O190" s="1277"/>
      <c r="P190" s="1278"/>
      <c r="Q190" s="1278"/>
      <c r="R190" s="1278"/>
      <c r="S190" s="1395"/>
      <c r="T190" s="1331"/>
      <c r="U190" s="940" t="s">
        <v>986</v>
      </c>
      <c r="V190" s="943">
        <v>100</v>
      </c>
      <c r="W190" s="982" t="s">
        <v>1014</v>
      </c>
      <c r="X190" s="1402"/>
      <c r="Y190" s="1371"/>
    </row>
    <row r="191" spans="1:25" ht="45" customHeight="1" x14ac:dyDescent="0.25">
      <c r="A191" s="798" t="s">
        <v>278</v>
      </c>
      <c r="B191" s="846" t="s">
        <v>265</v>
      </c>
      <c r="C191" s="909" t="s">
        <v>276</v>
      </c>
      <c r="D191" s="855" t="s">
        <v>277</v>
      </c>
      <c r="E191" s="895">
        <v>0</v>
      </c>
      <c r="F191" s="889">
        <v>0</v>
      </c>
      <c r="G191" s="890">
        <v>300</v>
      </c>
      <c r="H191" s="862">
        <f t="shared" si="53"/>
        <v>300</v>
      </c>
      <c r="I191" s="863" t="e">
        <f t="shared" si="54"/>
        <v>#DIV/0!</v>
      </c>
      <c r="J191" s="890">
        <v>300</v>
      </c>
      <c r="K191" s="862">
        <f t="shared" si="55"/>
        <v>300</v>
      </c>
      <c r="L191" s="863" t="e">
        <f t="shared" si="56"/>
        <v>#DIV/0!</v>
      </c>
      <c r="M191" s="970">
        <v>0</v>
      </c>
      <c r="N191" s="970">
        <v>0</v>
      </c>
      <c r="O191" s="970" t="str">
        <f>+V191</f>
        <v>88</v>
      </c>
      <c r="P191" s="970" t="str">
        <f>V191</f>
        <v>88</v>
      </c>
      <c r="Q191" s="970">
        <v>88</v>
      </c>
      <c r="R191" s="970">
        <v>88</v>
      </c>
      <c r="S191" s="1249">
        <f>+R191</f>
        <v>88</v>
      </c>
      <c r="T191" s="814" t="s">
        <v>564</v>
      </c>
      <c r="U191" s="814" t="s">
        <v>887</v>
      </c>
      <c r="V191" s="934" t="s">
        <v>886</v>
      </c>
      <c r="W191" s="938"/>
      <c r="X191" s="822"/>
      <c r="Y191" s="984"/>
    </row>
    <row r="192" spans="1:25" ht="60.65" customHeight="1" x14ac:dyDescent="0.25">
      <c r="A192" s="1270" t="s">
        <v>281</v>
      </c>
      <c r="B192" s="1279" t="s">
        <v>265</v>
      </c>
      <c r="C192" s="1296" t="s">
        <v>325</v>
      </c>
      <c r="D192" s="1303" t="s">
        <v>326</v>
      </c>
      <c r="E192" s="1285">
        <v>0</v>
      </c>
      <c r="F192" s="1288">
        <v>0</v>
      </c>
      <c r="G192" s="1290">
        <v>12</v>
      </c>
      <c r="H192" s="1292">
        <f t="shared" si="53"/>
        <v>12</v>
      </c>
      <c r="I192" s="1273" t="e">
        <f t="shared" si="54"/>
        <v>#DIV/0!</v>
      </c>
      <c r="J192" s="1290">
        <v>16</v>
      </c>
      <c r="K192" s="1292">
        <f t="shared" si="55"/>
        <v>16</v>
      </c>
      <c r="L192" s="1273" t="e">
        <f t="shared" si="56"/>
        <v>#DIV/0!</v>
      </c>
      <c r="M192" s="1350">
        <f>SUM(V192:V195)</f>
        <v>4</v>
      </c>
      <c r="N192" s="1276">
        <f>SUM(V192:V206)</f>
        <v>15</v>
      </c>
      <c r="O192" s="1276">
        <f>SUM(V192:V208)</f>
        <v>17</v>
      </c>
      <c r="P192" s="1276">
        <f>SUM($V192:$V239)</f>
        <v>48</v>
      </c>
      <c r="Q192" s="1276">
        <f>SUM($V192:$V244)</f>
        <v>53</v>
      </c>
      <c r="R192" s="1276">
        <f>SUM($V192:$V254)</f>
        <v>63</v>
      </c>
      <c r="S192" s="1393">
        <f>+R192+5</f>
        <v>68</v>
      </c>
      <c r="T192" s="1372"/>
      <c r="U192" s="940" t="s">
        <v>328</v>
      </c>
      <c r="V192" s="943">
        <v>1</v>
      </c>
      <c r="W192" s="1400" t="s">
        <v>327</v>
      </c>
      <c r="X192" s="1400" t="s">
        <v>1039</v>
      </c>
      <c r="Y192" s="1370">
        <v>16</v>
      </c>
    </row>
    <row r="193" spans="1:25" ht="48.75" customHeight="1" x14ac:dyDescent="0.25">
      <c r="A193" s="1271"/>
      <c r="B193" s="1280"/>
      <c r="C193" s="1297"/>
      <c r="D193" s="1304"/>
      <c r="E193" s="1286"/>
      <c r="F193" s="1289"/>
      <c r="G193" s="1291"/>
      <c r="H193" s="1293"/>
      <c r="I193" s="1274"/>
      <c r="J193" s="1291"/>
      <c r="K193" s="1293"/>
      <c r="L193" s="1274"/>
      <c r="M193" s="1351"/>
      <c r="N193" s="1277"/>
      <c r="O193" s="1277"/>
      <c r="P193" s="1277"/>
      <c r="Q193" s="1277"/>
      <c r="R193" s="1277"/>
      <c r="S193" s="1394"/>
      <c r="T193" s="1373"/>
      <c r="U193" s="940" t="s">
        <v>329</v>
      </c>
      <c r="V193" s="943">
        <v>1</v>
      </c>
      <c r="W193" s="1401"/>
      <c r="X193" s="1401"/>
      <c r="Y193" s="1370"/>
    </row>
    <row r="194" spans="1:25" ht="60.75" customHeight="1" x14ac:dyDescent="0.25">
      <c r="A194" s="1271"/>
      <c r="B194" s="1280"/>
      <c r="C194" s="1297"/>
      <c r="D194" s="1304"/>
      <c r="E194" s="1286"/>
      <c r="F194" s="1289"/>
      <c r="G194" s="1291"/>
      <c r="H194" s="1293"/>
      <c r="I194" s="1274"/>
      <c r="J194" s="1291"/>
      <c r="K194" s="1293"/>
      <c r="L194" s="1274"/>
      <c r="M194" s="1351"/>
      <c r="N194" s="1277"/>
      <c r="O194" s="1277"/>
      <c r="P194" s="1277"/>
      <c r="Q194" s="1277"/>
      <c r="R194" s="1277"/>
      <c r="S194" s="1394"/>
      <c r="T194" s="1373"/>
      <c r="U194" s="940" t="s">
        <v>804</v>
      </c>
      <c r="V194" s="943">
        <v>1</v>
      </c>
      <c r="W194" s="1401"/>
      <c r="X194" s="1401"/>
      <c r="Y194" s="1370"/>
    </row>
    <row r="195" spans="1:25" ht="60.75" customHeight="1" x14ac:dyDescent="0.25">
      <c r="A195" s="1271"/>
      <c r="B195" s="1280"/>
      <c r="C195" s="1297"/>
      <c r="D195" s="1304"/>
      <c r="E195" s="1286"/>
      <c r="F195" s="1289"/>
      <c r="G195" s="1291"/>
      <c r="H195" s="1293"/>
      <c r="I195" s="1274"/>
      <c r="J195" s="1291"/>
      <c r="K195" s="1293"/>
      <c r="L195" s="1274"/>
      <c r="M195" s="1351"/>
      <c r="N195" s="1277"/>
      <c r="O195" s="1277"/>
      <c r="P195" s="1277"/>
      <c r="Q195" s="1277"/>
      <c r="R195" s="1277"/>
      <c r="S195" s="1394"/>
      <c r="T195" s="1373"/>
      <c r="U195" s="940" t="s">
        <v>805</v>
      </c>
      <c r="V195" s="943">
        <v>1</v>
      </c>
      <c r="W195" s="1401"/>
      <c r="X195" s="1401"/>
      <c r="Y195" s="1370"/>
    </row>
    <row r="196" spans="1:25" ht="60.75" customHeight="1" x14ac:dyDescent="0.25">
      <c r="A196" s="1271"/>
      <c r="B196" s="1280"/>
      <c r="C196" s="1297"/>
      <c r="D196" s="1304"/>
      <c r="E196" s="1286"/>
      <c r="F196" s="1289"/>
      <c r="G196" s="1291"/>
      <c r="H196" s="1293"/>
      <c r="I196" s="1274"/>
      <c r="J196" s="1291"/>
      <c r="K196" s="1293"/>
      <c r="L196" s="1274"/>
      <c r="M196" s="1351"/>
      <c r="N196" s="1277"/>
      <c r="O196" s="1277"/>
      <c r="P196" s="1277"/>
      <c r="Q196" s="1277"/>
      <c r="R196" s="1277"/>
      <c r="S196" s="1394"/>
      <c r="T196" s="1373"/>
      <c r="U196" s="940" t="s">
        <v>806</v>
      </c>
      <c r="V196" s="943">
        <v>1</v>
      </c>
      <c r="W196" s="1401"/>
      <c r="X196" s="1401"/>
      <c r="Y196" s="1370"/>
    </row>
    <row r="197" spans="1:25" ht="60.75" customHeight="1" x14ac:dyDescent="0.25">
      <c r="A197" s="1271"/>
      <c r="B197" s="1280"/>
      <c r="C197" s="1297"/>
      <c r="D197" s="1304"/>
      <c r="E197" s="1286"/>
      <c r="F197" s="1289"/>
      <c r="G197" s="1291"/>
      <c r="H197" s="1293"/>
      <c r="I197" s="1274"/>
      <c r="J197" s="1291"/>
      <c r="K197" s="1293"/>
      <c r="L197" s="1274"/>
      <c r="M197" s="1351"/>
      <c r="N197" s="1277"/>
      <c r="O197" s="1277"/>
      <c r="P197" s="1277"/>
      <c r="Q197" s="1277"/>
      <c r="R197" s="1277"/>
      <c r="S197" s="1394"/>
      <c r="T197" s="1373"/>
      <c r="U197" s="940" t="s">
        <v>807</v>
      </c>
      <c r="V197" s="943">
        <v>1</v>
      </c>
      <c r="W197" s="1401"/>
      <c r="X197" s="1401"/>
      <c r="Y197" s="1370"/>
    </row>
    <row r="198" spans="1:25" ht="51" customHeight="1" x14ac:dyDescent="0.25">
      <c r="A198" s="1271"/>
      <c r="B198" s="1280"/>
      <c r="C198" s="1297"/>
      <c r="D198" s="1304"/>
      <c r="E198" s="1286"/>
      <c r="F198" s="1289"/>
      <c r="G198" s="1291"/>
      <c r="H198" s="1293"/>
      <c r="I198" s="1274"/>
      <c r="J198" s="1291"/>
      <c r="K198" s="1293"/>
      <c r="L198" s="1274"/>
      <c r="M198" s="1351"/>
      <c r="N198" s="1277"/>
      <c r="O198" s="1277"/>
      <c r="P198" s="1277"/>
      <c r="Q198" s="1277"/>
      <c r="R198" s="1277"/>
      <c r="S198" s="1394"/>
      <c r="T198" s="1373"/>
      <c r="U198" s="940" t="s">
        <v>815</v>
      </c>
      <c r="V198" s="943">
        <v>1</v>
      </c>
      <c r="W198" s="1401"/>
      <c r="X198" s="1401"/>
      <c r="Y198" s="1370"/>
    </row>
    <row r="199" spans="1:25" ht="56.5" customHeight="1" x14ac:dyDescent="0.25">
      <c r="A199" s="1271"/>
      <c r="B199" s="1280"/>
      <c r="C199" s="1297"/>
      <c r="D199" s="1304"/>
      <c r="E199" s="1286"/>
      <c r="F199" s="1289"/>
      <c r="G199" s="1291"/>
      <c r="H199" s="1293"/>
      <c r="I199" s="1274"/>
      <c r="J199" s="1291"/>
      <c r="K199" s="1293"/>
      <c r="L199" s="1274"/>
      <c r="M199" s="1351"/>
      <c r="N199" s="1277"/>
      <c r="O199" s="1277"/>
      <c r="P199" s="1277"/>
      <c r="Q199" s="1277"/>
      <c r="R199" s="1277"/>
      <c r="S199" s="1394"/>
      <c r="T199" s="1373"/>
      <c r="U199" s="940" t="s">
        <v>882</v>
      </c>
      <c r="V199" s="943">
        <v>1</v>
      </c>
      <c r="W199" s="1401"/>
      <c r="X199" s="1401"/>
      <c r="Y199" s="1370"/>
    </row>
    <row r="200" spans="1:25" ht="56.5" customHeight="1" x14ac:dyDescent="0.25">
      <c r="A200" s="1271"/>
      <c r="B200" s="1280"/>
      <c r="C200" s="1297"/>
      <c r="D200" s="1304"/>
      <c r="E200" s="1286"/>
      <c r="F200" s="1289"/>
      <c r="G200" s="1291"/>
      <c r="H200" s="1293"/>
      <c r="I200" s="1274"/>
      <c r="J200" s="1291"/>
      <c r="K200" s="1293"/>
      <c r="L200" s="1274"/>
      <c r="M200" s="1351"/>
      <c r="N200" s="1277"/>
      <c r="O200" s="1277"/>
      <c r="P200" s="1277"/>
      <c r="Q200" s="1277"/>
      <c r="R200" s="1277"/>
      <c r="S200" s="1394"/>
      <c r="T200" s="1373"/>
      <c r="U200" s="940" t="s">
        <v>883</v>
      </c>
      <c r="V200" s="943">
        <v>1</v>
      </c>
      <c r="W200" s="1401"/>
      <c r="X200" s="1401"/>
      <c r="Y200" s="1370"/>
    </row>
    <row r="201" spans="1:25" ht="54" customHeight="1" x14ac:dyDescent="0.25">
      <c r="A201" s="1271"/>
      <c r="B201" s="1280"/>
      <c r="C201" s="1297"/>
      <c r="D201" s="1304"/>
      <c r="E201" s="1286"/>
      <c r="F201" s="1289"/>
      <c r="G201" s="1291"/>
      <c r="H201" s="1293"/>
      <c r="I201" s="1274"/>
      <c r="J201" s="1291"/>
      <c r="K201" s="1293"/>
      <c r="L201" s="1274"/>
      <c r="M201" s="1351"/>
      <c r="N201" s="1277"/>
      <c r="O201" s="1277"/>
      <c r="P201" s="1277"/>
      <c r="Q201" s="1277"/>
      <c r="R201" s="1277"/>
      <c r="S201" s="1394"/>
      <c r="T201" s="1373"/>
      <c r="U201" s="940" t="s">
        <v>606</v>
      </c>
      <c r="V201" s="943">
        <v>1</v>
      </c>
      <c r="W201" s="1401"/>
      <c r="X201" s="1401"/>
      <c r="Y201" s="1370"/>
    </row>
    <row r="202" spans="1:25" ht="36.65" customHeight="1" x14ac:dyDescent="0.25">
      <c r="A202" s="1271"/>
      <c r="B202" s="1280"/>
      <c r="C202" s="1297"/>
      <c r="D202" s="1304"/>
      <c r="E202" s="1286"/>
      <c r="F202" s="1289"/>
      <c r="G202" s="1291"/>
      <c r="H202" s="1293"/>
      <c r="I202" s="1274"/>
      <c r="J202" s="1291"/>
      <c r="K202" s="1293"/>
      <c r="L202" s="1274"/>
      <c r="M202" s="1351"/>
      <c r="N202" s="1277"/>
      <c r="O202" s="1277"/>
      <c r="P202" s="1277"/>
      <c r="Q202" s="1277"/>
      <c r="R202" s="1277"/>
      <c r="S202" s="1394"/>
      <c r="T202" s="1373"/>
      <c r="U202" s="940" t="s">
        <v>605</v>
      </c>
      <c r="V202" s="943">
        <v>1</v>
      </c>
      <c r="W202" s="1401"/>
      <c r="X202" s="1401"/>
      <c r="Y202" s="1370"/>
    </row>
    <row r="203" spans="1:25" ht="37.75" customHeight="1" x14ac:dyDescent="0.25">
      <c r="A203" s="1271"/>
      <c r="B203" s="1280"/>
      <c r="C203" s="1297"/>
      <c r="D203" s="1304"/>
      <c r="E203" s="1286"/>
      <c r="F203" s="1289"/>
      <c r="G203" s="1291"/>
      <c r="H203" s="1293"/>
      <c r="I203" s="1274"/>
      <c r="J203" s="1291"/>
      <c r="K203" s="1293"/>
      <c r="L203" s="1274"/>
      <c r="M203" s="1351"/>
      <c r="N203" s="1277"/>
      <c r="O203" s="1277"/>
      <c r="P203" s="1277"/>
      <c r="Q203" s="1277"/>
      <c r="R203" s="1277"/>
      <c r="S203" s="1394"/>
      <c r="T203" s="1373"/>
      <c r="U203" s="940" t="s">
        <v>604</v>
      </c>
      <c r="V203" s="943">
        <v>1</v>
      </c>
      <c r="W203" s="1401"/>
      <c r="X203" s="1401"/>
      <c r="Y203" s="1370"/>
    </row>
    <row r="204" spans="1:25" ht="50.5" customHeight="1" x14ac:dyDescent="0.25">
      <c r="A204" s="1271"/>
      <c r="B204" s="1280"/>
      <c r="C204" s="1297"/>
      <c r="D204" s="1304"/>
      <c r="E204" s="1286"/>
      <c r="F204" s="1289"/>
      <c r="G204" s="1291"/>
      <c r="H204" s="1293"/>
      <c r="I204" s="1274"/>
      <c r="J204" s="1291"/>
      <c r="K204" s="1293"/>
      <c r="L204" s="1274"/>
      <c r="M204" s="1351"/>
      <c r="N204" s="1277"/>
      <c r="O204" s="1277"/>
      <c r="P204" s="1277"/>
      <c r="Q204" s="1277"/>
      <c r="R204" s="1277"/>
      <c r="S204" s="1394"/>
      <c r="T204" s="1373"/>
      <c r="U204" s="940" t="s">
        <v>603</v>
      </c>
      <c r="V204" s="943">
        <v>1</v>
      </c>
      <c r="W204" s="1401"/>
      <c r="X204" s="1401"/>
      <c r="Y204" s="1370"/>
    </row>
    <row r="205" spans="1:25" ht="40.4" customHeight="1" x14ac:dyDescent="0.25">
      <c r="A205" s="1271"/>
      <c r="B205" s="1280"/>
      <c r="C205" s="1297"/>
      <c r="D205" s="1304"/>
      <c r="E205" s="1286"/>
      <c r="F205" s="1289"/>
      <c r="G205" s="1291"/>
      <c r="H205" s="1293"/>
      <c r="I205" s="1274"/>
      <c r="J205" s="1291"/>
      <c r="K205" s="1293"/>
      <c r="L205" s="1274"/>
      <c r="M205" s="1351"/>
      <c r="N205" s="1277"/>
      <c r="O205" s="1277"/>
      <c r="P205" s="1277"/>
      <c r="Q205" s="1277"/>
      <c r="R205" s="1277"/>
      <c r="S205" s="1394"/>
      <c r="T205" s="1373"/>
      <c r="U205" s="940" t="s">
        <v>607</v>
      </c>
      <c r="V205" s="943">
        <v>1</v>
      </c>
      <c r="W205" s="1401"/>
      <c r="X205" s="1401"/>
      <c r="Y205" s="1370"/>
    </row>
    <row r="206" spans="1:25" ht="50.5" customHeight="1" x14ac:dyDescent="0.25">
      <c r="A206" s="1271"/>
      <c r="B206" s="1280"/>
      <c r="C206" s="1297"/>
      <c r="D206" s="1304"/>
      <c r="E206" s="1286"/>
      <c r="F206" s="1289"/>
      <c r="G206" s="1291"/>
      <c r="H206" s="1293"/>
      <c r="I206" s="1274"/>
      <c r="J206" s="1291"/>
      <c r="K206" s="1293"/>
      <c r="L206" s="1274"/>
      <c r="M206" s="1351"/>
      <c r="N206" s="1277"/>
      <c r="O206" s="1277"/>
      <c r="P206" s="1277"/>
      <c r="Q206" s="1277"/>
      <c r="R206" s="1277"/>
      <c r="S206" s="1394"/>
      <c r="T206" s="1373"/>
      <c r="U206" s="940" t="s">
        <v>808</v>
      </c>
      <c r="V206" s="943">
        <v>1</v>
      </c>
      <c r="W206" s="1401"/>
      <c r="X206" s="1401"/>
      <c r="Y206" s="1370"/>
    </row>
    <row r="207" spans="1:25" ht="60.75" customHeight="1" x14ac:dyDescent="0.25">
      <c r="A207" s="1271"/>
      <c r="B207" s="1280"/>
      <c r="C207" s="1297"/>
      <c r="D207" s="1304"/>
      <c r="E207" s="1286"/>
      <c r="F207" s="1289"/>
      <c r="G207" s="1291"/>
      <c r="H207" s="1293"/>
      <c r="I207" s="1274"/>
      <c r="J207" s="1291"/>
      <c r="K207" s="1293"/>
      <c r="L207" s="1274"/>
      <c r="M207" s="1351"/>
      <c r="N207" s="1277"/>
      <c r="O207" s="1277"/>
      <c r="P207" s="1277"/>
      <c r="Q207" s="1277"/>
      <c r="R207" s="1277"/>
      <c r="S207" s="1394"/>
      <c r="T207" s="1373"/>
      <c r="U207" s="940" t="s">
        <v>809</v>
      </c>
      <c r="V207" s="943">
        <v>1</v>
      </c>
      <c r="W207" s="1401"/>
      <c r="X207" s="1401"/>
      <c r="Y207" s="1370"/>
    </row>
    <row r="208" spans="1:25" ht="49.4" customHeight="1" x14ac:dyDescent="0.25">
      <c r="A208" s="1271"/>
      <c r="B208" s="1280"/>
      <c r="C208" s="1297"/>
      <c r="D208" s="1304"/>
      <c r="E208" s="1286"/>
      <c r="F208" s="1289"/>
      <c r="G208" s="1291"/>
      <c r="H208" s="1293"/>
      <c r="I208" s="1274"/>
      <c r="J208" s="1291"/>
      <c r="K208" s="1293"/>
      <c r="L208" s="1274"/>
      <c r="M208" s="1351"/>
      <c r="N208" s="1277"/>
      <c r="O208" s="1277"/>
      <c r="P208" s="1277"/>
      <c r="Q208" s="1277"/>
      <c r="R208" s="1277"/>
      <c r="S208" s="1394"/>
      <c r="T208" s="1373"/>
      <c r="U208" s="940" t="s">
        <v>616</v>
      </c>
      <c r="V208" s="943">
        <v>1</v>
      </c>
      <c r="W208" s="1401"/>
      <c r="X208" s="1401"/>
      <c r="Y208" s="1370"/>
    </row>
    <row r="209" spans="1:25" ht="46.4" customHeight="1" x14ac:dyDescent="0.25">
      <c r="A209" s="1271"/>
      <c r="B209" s="1280"/>
      <c r="C209" s="1297"/>
      <c r="D209" s="1304"/>
      <c r="E209" s="1286"/>
      <c r="F209" s="1289"/>
      <c r="G209" s="1291"/>
      <c r="H209" s="1293"/>
      <c r="I209" s="1274"/>
      <c r="J209" s="1291"/>
      <c r="K209" s="1293"/>
      <c r="L209" s="1274"/>
      <c r="M209" s="1351"/>
      <c r="N209" s="1277"/>
      <c r="O209" s="1277"/>
      <c r="P209" s="1277"/>
      <c r="Q209" s="1277"/>
      <c r="R209" s="1277"/>
      <c r="S209" s="1394"/>
      <c r="T209" s="1373"/>
      <c r="U209" s="940" t="s">
        <v>617</v>
      </c>
      <c r="V209" s="943">
        <v>1</v>
      </c>
      <c r="W209" s="1401"/>
      <c r="X209" s="1401"/>
      <c r="Y209" s="1370"/>
    </row>
    <row r="210" spans="1:25" ht="50.5" customHeight="1" x14ac:dyDescent="0.25">
      <c r="A210" s="1271"/>
      <c r="B210" s="1280"/>
      <c r="C210" s="1297"/>
      <c r="D210" s="1304"/>
      <c r="E210" s="1286"/>
      <c r="F210" s="1289"/>
      <c r="G210" s="1291"/>
      <c r="H210" s="1293"/>
      <c r="I210" s="1274"/>
      <c r="J210" s="1291"/>
      <c r="K210" s="1293"/>
      <c r="L210" s="1274"/>
      <c r="M210" s="1351"/>
      <c r="N210" s="1277"/>
      <c r="O210" s="1277"/>
      <c r="P210" s="1277"/>
      <c r="Q210" s="1277"/>
      <c r="R210" s="1277"/>
      <c r="S210" s="1394"/>
      <c r="T210" s="1373"/>
      <c r="U210" s="940" t="s">
        <v>618</v>
      </c>
      <c r="V210" s="943">
        <v>1</v>
      </c>
      <c r="W210" s="1401"/>
      <c r="X210" s="1401"/>
      <c r="Y210" s="1370"/>
    </row>
    <row r="211" spans="1:25" ht="46.4" customHeight="1" x14ac:dyDescent="0.25">
      <c r="A211" s="1271"/>
      <c r="B211" s="1280"/>
      <c r="C211" s="1297"/>
      <c r="D211" s="1304"/>
      <c r="E211" s="1286"/>
      <c r="F211" s="1289"/>
      <c r="G211" s="1291"/>
      <c r="H211" s="1293"/>
      <c r="I211" s="1274"/>
      <c r="J211" s="1291"/>
      <c r="K211" s="1293"/>
      <c r="L211" s="1274"/>
      <c r="M211" s="1351"/>
      <c r="N211" s="1277"/>
      <c r="O211" s="1277"/>
      <c r="P211" s="1277"/>
      <c r="Q211" s="1277"/>
      <c r="R211" s="1277"/>
      <c r="S211" s="1394"/>
      <c r="T211" s="1373"/>
      <c r="U211" s="940" t="s">
        <v>619</v>
      </c>
      <c r="V211" s="943">
        <v>1</v>
      </c>
      <c r="W211" s="1401"/>
      <c r="X211" s="1401"/>
      <c r="Y211" s="1370"/>
    </row>
    <row r="212" spans="1:25" ht="60.75" customHeight="1" x14ac:dyDescent="0.25">
      <c r="A212" s="1271"/>
      <c r="B212" s="1280"/>
      <c r="C212" s="1297"/>
      <c r="D212" s="1304"/>
      <c r="E212" s="1286"/>
      <c r="F212" s="1289"/>
      <c r="G212" s="1291"/>
      <c r="H212" s="1293"/>
      <c r="I212" s="1274"/>
      <c r="J212" s="1291"/>
      <c r="K212" s="1293"/>
      <c r="L212" s="1274"/>
      <c r="M212" s="1351"/>
      <c r="N212" s="1277"/>
      <c r="O212" s="1277"/>
      <c r="P212" s="1277"/>
      <c r="Q212" s="1277"/>
      <c r="R212" s="1277"/>
      <c r="S212" s="1394"/>
      <c r="T212" s="1373"/>
      <c r="U212" s="940" t="s">
        <v>816</v>
      </c>
      <c r="V212" s="943">
        <v>1</v>
      </c>
      <c r="W212" s="1401"/>
      <c r="X212" s="1401"/>
      <c r="Y212" s="1370"/>
    </row>
    <row r="213" spans="1:25" ht="60.75" customHeight="1" x14ac:dyDescent="0.25">
      <c r="A213" s="1271"/>
      <c r="B213" s="1280"/>
      <c r="C213" s="1297"/>
      <c r="D213" s="1304"/>
      <c r="E213" s="1286"/>
      <c r="F213" s="1289"/>
      <c r="G213" s="1291"/>
      <c r="H213" s="1293"/>
      <c r="I213" s="1274"/>
      <c r="J213" s="1291"/>
      <c r="K213" s="1293"/>
      <c r="L213" s="1274"/>
      <c r="M213" s="1351"/>
      <c r="N213" s="1277"/>
      <c r="O213" s="1277"/>
      <c r="P213" s="1277"/>
      <c r="Q213" s="1277"/>
      <c r="R213" s="1277"/>
      <c r="S213" s="1394"/>
      <c r="T213" s="1373"/>
      <c r="U213" s="940" t="s">
        <v>817</v>
      </c>
      <c r="V213" s="943">
        <v>1</v>
      </c>
      <c r="W213" s="1401"/>
      <c r="X213" s="1401"/>
      <c r="Y213" s="1370"/>
    </row>
    <row r="214" spans="1:25" ht="44.5" customHeight="1" x14ac:dyDescent="0.25">
      <c r="A214" s="1271"/>
      <c r="B214" s="1280"/>
      <c r="C214" s="1297"/>
      <c r="D214" s="1304"/>
      <c r="E214" s="1286"/>
      <c r="F214" s="1289"/>
      <c r="G214" s="1291"/>
      <c r="H214" s="1293"/>
      <c r="I214" s="1274"/>
      <c r="J214" s="1291"/>
      <c r="K214" s="1293"/>
      <c r="L214" s="1274"/>
      <c r="M214" s="1351"/>
      <c r="N214" s="1277"/>
      <c r="O214" s="1277"/>
      <c r="P214" s="1277"/>
      <c r="Q214" s="1277"/>
      <c r="R214" s="1277"/>
      <c r="S214" s="1394"/>
      <c r="T214" s="1373"/>
      <c r="U214" s="940" t="s">
        <v>620</v>
      </c>
      <c r="V214" s="943">
        <v>1</v>
      </c>
      <c r="W214" s="1401"/>
      <c r="X214" s="1401"/>
      <c r="Y214" s="1370"/>
    </row>
    <row r="215" spans="1:25" ht="46.75" customHeight="1" x14ac:dyDescent="0.25">
      <c r="A215" s="1271"/>
      <c r="B215" s="1280"/>
      <c r="C215" s="1297"/>
      <c r="D215" s="1304"/>
      <c r="E215" s="1286"/>
      <c r="F215" s="1289"/>
      <c r="G215" s="1291"/>
      <c r="H215" s="1293"/>
      <c r="I215" s="1274"/>
      <c r="J215" s="1291"/>
      <c r="K215" s="1293"/>
      <c r="L215" s="1274"/>
      <c r="M215" s="1351"/>
      <c r="N215" s="1277"/>
      <c r="O215" s="1277"/>
      <c r="P215" s="1277"/>
      <c r="Q215" s="1277"/>
      <c r="R215" s="1277"/>
      <c r="S215" s="1394"/>
      <c r="T215" s="1373"/>
      <c r="U215" s="940" t="s">
        <v>621</v>
      </c>
      <c r="V215" s="943">
        <v>1</v>
      </c>
      <c r="W215" s="1401"/>
      <c r="X215" s="1401"/>
      <c r="Y215" s="1370"/>
    </row>
    <row r="216" spans="1:25" ht="46.4" customHeight="1" x14ac:dyDescent="0.25">
      <c r="A216" s="1271"/>
      <c r="B216" s="1280"/>
      <c r="C216" s="1297"/>
      <c r="D216" s="1304"/>
      <c r="E216" s="1286"/>
      <c r="F216" s="1289"/>
      <c r="G216" s="1291"/>
      <c r="H216" s="1293"/>
      <c r="I216" s="1274"/>
      <c r="J216" s="1291"/>
      <c r="K216" s="1293"/>
      <c r="L216" s="1274"/>
      <c r="M216" s="1351"/>
      <c r="N216" s="1277"/>
      <c r="O216" s="1277"/>
      <c r="P216" s="1277"/>
      <c r="Q216" s="1277"/>
      <c r="R216" s="1277"/>
      <c r="S216" s="1394"/>
      <c r="T216" s="1373"/>
      <c r="U216" s="940" t="s">
        <v>622</v>
      </c>
      <c r="V216" s="943">
        <v>1</v>
      </c>
      <c r="W216" s="1401"/>
      <c r="X216" s="1401"/>
      <c r="Y216" s="1370"/>
    </row>
    <row r="217" spans="1:25" ht="60.75" customHeight="1" x14ac:dyDescent="0.25">
      <c r="A217" s="1271"/>
      <c r="B217" s="1280"/>
      <c r="C217" s="1297"/>
      <c r="D217" s="1304"/>
      <c r="E217" s="1286"/>
      <c r="F217" s="1289"/>
      <c r="G217" s="1291"/>
      <c r="H217" s="1293"/>
      <c r="I217" s="1274"/>
      <c r="J217" s="1291"/>
      <c r="K217" s="1293"/>
      <c r="L217" s="1274"/>
      <c r="M217" s="1351"/>
      <c r="N217" s="1277"/>
      <c r="O217" s="1277"/>
      <c r="P217" s="1277"/>
      <c r="Q217" s="1277"/>
      <c r="R217" s="1277"/>
      <c r="S217" s="1394"/>
      <c r="T217" s="1373"/>
      <c r="U217" s="940" t="s">
        <v>623</v>
      </c>
      <c r="V217" s="943">
        <v>1</v>
      </c>
      <c r="W217" s="1401"/>
      <c r="X217" s="1401"/>
      <c r="Y217" s="1370"/>
    </row>
    <row r="218" spans="1:25" ht="46.75" customHeight="1" x14ac:dyDescent="0.25">
      <c r="A218" s="1271"/>
      <c r="B218" s="1280"/>
      <c r="C218" s="1297"/>
      <c r="D218" s="1304"/>
      <c r="E218" s="1286"/>
      <c r="F218" s="1289"/>
      <c r="G218" s="1291"/>
      <c r="H218" s="1293"/>
      <c r="I218" s="1274"/>
      <c r="J218" s="1291"/>
      <c r="K218" s="1293"/>
      <c r="L218" s="1274"/>
      <c r="M218" s="1351"/>
      <c r="N218" s="1277"/>
      <c r="O218" s="1277"/>
      <c r="P218" s="1277"/>
      <c r="Q218" s="1277"/>
      <c r="R218" s="1277"/>
      <c r="S218" s="1394"/>
      <c r="T218" s="1373"/>
      <c r="U218" s="940" t="s">
        <v>624</v>
      </c>
      <c r="V218" s="943">
        <v>1</v>
      </c>
      <c r="W218" s="1401"/>
      <c r="X218" s="1401"/>
      <c r="Y218" s="1370"/>
    </row>
    <row r="219" spans="1:25" ht="46.4" customHeight="1" x14ac:dyDescent="0.25">
      <c r="A219" s="1271"/>
      <c r="B219" s="1280"/>
      <c r="C219" s="1297"/>
      <c r="D219" s="1304"/>
      <c r="E219" s="1286"/>
      <c r="F219" s="1289"/>
      <c r="G219" s="1291"/>
      <c r="H219" s="1293"/>
      <c r="I219" s="1274"/>
      <c r="J219" s="1291"/>
      <c r="K219" s="1293"/>
      <c r="L219" s="1274"/>
      <c r="M219" s="1351"/>
      <c r="N219" s="1277"/>
      <c r="O219" s="1277"/>
      <c r="P219" s="1277"/>
      <c r="Q219" s="1277"/>
      <c r="R219" s="1277"/>
      <c r="S219" s="1394"/>
      <c r="T219" s="1373"/>
      <c r="U219" s="940" t="s">
        <v>625</v>
      </c>
      <c r="V219" s="943">
        <v>1</v>
      </c>
      <c r="W219" s="1401"/>
      <c r="X219" s="1401"/>
      <c r="Y219" s="1370"/>
    </row>
    <row r="220" spans="1:25" ht="43.75" customHeight="1" x14ac:dyDescent="0.25">
      <c r="A220" s="1271"/>
      <c r="B220" s="1280"/>
      <c r="C220" s="1297"/>
      <c r="D220" s="1304"/>
      <c r="E220" s="1286"/>
      <c r="F220" s="1289"/>
      <c r="G220" s="1291"/>
      <c r="H220" s="1293"/>
      <c r="I220" s="1274"/>
      <c r="J220" s="1291"/>
      <c r="K220" s="1293"/>
      <c r="L220" s="1274"/>
      <c r="M220" s="1351"/>
      <c r="N220" s="1277"/>
      <c r="O220" s="1277"/>
      <c r="P220" s="1277"/>
      <c r="Q220" s="1277"/>
      <c r="R220" s="1277"/>
      <c r="S220" s="1394"/>
      <c r="T220" s="1373"/>
      <c r="U220" s="940" t="s">
        <v>818</v>
      </c>
      <c r="V220" s="943">
        <v>1</v>
      </c>
      <c r="W220" s="1401"/>
      <c r="X220" s="1401"/>
      <c r="Y220" s="1370"/>
    </row>
    <row r="221" spans="1:25" ht="43.4" customHeight="1" x14ac:dyDescent="0.25">
      <c r="A221" s="1271"/>
      <c r="B221" s="1280"/>
      <c r="C221" s="1297"/>
      <c r="D221" s="1304"/>
      <c r="E221" s="1286"/>
      <c r="F221" s="1289"/>
      <c r="G221" s="1291"/>
      <c r="H221" s="1293"/>
      <c r="I221" s="1274"/>
      <c r="J221" s="1291"/>
      <c r="K221" s="1293"/>
      <c r="L221" s="1274"/>
      <c r="M221" s="1351"/>
      <c r="N221" s="1277"/>
      <c r="O221" s="1277"/>
      <c r="P221" s="1277"/>
      <c r="Q221" s="1277"/>
      <c r="R221" s="1277"/>
      <c r="S221" s="1394"/>
      <c r="T221" s="1373"/>
      <c r="U221" s="940" t="s">
        <v>626</v>
      </c>
      <c r="V221" s="943">
        <v>1</v>
      </c>
      <c r="W221" s="1401"/>
      <c r="X221" s="1401"/>
      <c r="Y221" s="1370"/>
    </row>
    <row r="222" spans="1:25" ht="60.75" customHeight="1" x14ac:dyDescent="0.25">
      <c r="A222" s="1271"/>
      <c r="B222" s="1280"/>
      <c r="C222" s="1297"/>
      <c r="D222" s="1304"/>
      <c r="E222" s="1286"/>
      <c r="F222" s="1289"/>
      <c r="G222" s="1291"/>
      <c r="H222" s="1293"/>
      <c r="I222" s="1274"/>
      <c r="J222" s="1291"/>
      <c r="K222" s="1293"/>
      <c r="L222" s="1274"/>
      <c r="M222" s="1351"/>
      <c r="N222" s="1277"/>
      <c r="O222" s="1277"/>
      <c r="P222" s="1277"/>
      <c r="Q222" s="1277"/>
      <c r="R222" s="1277"/>
      <c r="S222" s="1394"/>
      <c r="T222" s="1373"/>
      <c r="U222" s="940" t="s">
        <v>819</v>
      </c>
      <c r="V222" s="943">
        <v>1</v>
      </c>
      <c r="W222" s="1401"/>
      <c r="X222" s="1401"/>
      <c r="Y222" s="1370"/>
    </row>
    <row r="223" spans="1:25" ht="60.75" customHeight="1" x14ac:dyDescent="0.25">
      <c r="A223" s="1271"/>
      <c r="B223" s="1280"/>
      <c r="C223" s="1297"/>
      <c r="D223" s="1304"/>
      <c r="E223" s="1286"/>
      <c r="F223" s="1289"/>
      <c r="G223" s="1291"/>
      <c r="H223" s="1293"/>
      <c r="I223" s="1274"/>
      <c r="J223" s="1291"/>
      <c r="K223" s="1293"/>
      <c r="L223" s="1274"/>
      <c r="M223" s="1351"/>
      <c r="N223" s="1277"/>
      <c r="O223" s="1277"/>
      <c r="P223" s="1277"/>
      <c r="Q223" s="1277"/>
      <c r="R223" s="1277"/>
      <c r="S223" s="1394"/>
      <c r="T223" s="1373"/>
      <c r="U223" s="940" t="s">
        <v>810</v>
      </c>
      <c r="V223" s="943">
        <v>1</v>
      </c>
      <c r="W223" s="1401"/>
      <c r="X223" s="1401"/>
      <c r="Y223" s="1370"/>
    </row>
    <row r="224" spans="1:25" ht="52.4" customHeight="1" x14ac:dyDescent="0.25">
      <c r="A224" s="1271"/>
      <c r="B224" s="1280"/>
      <c r="C224" s="1297"/>
      <c r="D224" s="1304"/>
      <c r="E224" s="1286"/>
      <c r="F224" s="1289"/>
      <c r="G224" s="1291"/>
      <c r="H224" s="1293"/>
      <c r="I224" s="1274"/>
      <c r="J224" s="1291"/>
      <c r="K224" s="1293"/>
      <c r="L224" s="1274"/>
      <c r="M224" s="1351"/>
      <c r="N224" s="1277"/>
      <c r="O224" s="1277"/>
      <c r="P224" s="1277"/>
      <c r="Q224" s="1277"/>
      <c r="R224" s="1277"/>
      <c r="S224" s="1394"/>
      <c r="T224" s="1373"/>
      <c r="U224" s="940" t="s">
        <v>811</v>
      </c>
      <c r="V224" s="943">
        <v>1</v>
      </c>
      <c r="W224" s="1401"/>
      <c r="X224" s="1401"/>
      <c r="Y224" s="1370"/>
    </row>
    <row r="225" spans="1:25" ht="46.75" customHeight="1" x14ac:dyDescent="0.25">
      <c r="A225" s="1271"/>
      <c r="B225" s="1280"/>
      <c r="C225" s="1297"/>
      <c r="D225" s="1304"/>
      <c r="E225" s="1286"/>
      <c r="F225" s="1289"/>
      <c r="G225" s="1291"/>
      <c r="H225" s="1293"/>
      <c r="I225" s="1274"/>
      <c r="J225" s="1291"/>
      <c r="K225" s="1293"/>
      <c r="L225" s="1274"/>
      <c r="M225" s="1351"/>
      <c r="N225" s="1277"/>
      <c r="O225" s="1277"/>
      <c r="P225" s="1277"/>
      <c r="Q225" s="1277"/>
      <c r="R225" s="1277"/>
      <c r="S225" s="1394"/>
      <c r="T225" s="1373"/>
      <c r="U225" s="940" t="s">
        <v>627</v>
      </c>
      <c r="V225" s="943">
        <v>1</v>
      </c>
      <c r="W225" s="1401"/>
      <c r="X225" s="1401"/>
      <c r="Y225" s="1370"/>
    </row>
    <row r="226" spans="1:25" ht="47.5" customHeight="1" x14ac:dyDescent="0.25">
      <c r="A226" s="1271"/>
      <c r="B226" s="1280"/>
      <c r="C226" s="1297"/>
      <c r="D226" s="1304"/>
      <c r="E226" s="1286"/>
      <c r="F226" s="1289"/>
      <c r="G226" s="1291"/>
      <c r="H226" s="1293"/>
      <c r="I226" s="1274"/>
      <c r="J226" s="1291"/>
      <c r="K226" s="1293"/>
      <c r="L226" s="1274"/>
      <c r="M226" s="1351"/>
      <c r="N226" s="1277"/>
      <c r="O226" s="1277"/>
      <c r="P226" s="1277"/>
      <c r="Q226" s="1277"/>
      <c r="R226" s="1277"/>
      <c r="S226" s="1394"/>
      <c r="T226" s="1373"/>
      <c r="U226" s="940" t="s">
        <v>628</v>
      </c>
      <c r="V226" s="943">
        <v>1</v>
      </c>
      <c r="W226" s="1401"/>
      <c r="X226" s="1401"/>
      <c r="Y226" s="1370"/>
    </row>
    <row r="227" spans="1:25" ht="46.75" customHeight="1" x14ac:dyDescent="0.25">
      <c r="A227" s="1271"/>
      <c r="B227" s="1280"/>
      <c r="C227" s="1297"/>
      <c r="D227" s="1304"/>
      <c r="E227" s="1286"/>
      <c r="F227" s="1289"/>
      <c r="G227" s="1291"/>
      <c r="H227" s="1293"/>
      <c r="I227" s="1274"/>
      <c r="J227" s="1291"/>
      <c r="K227" s="1293"/>
      <c r="L227" s="1274"/>
      <c r="M227" s="1351"/>
      <c r="N227" s="1277"/>
      <c r="O227" s="1277"/>
      <c r="P227" s="1277"/>
      <c r="Q227" s="1277"/>
      <c r="R227" s="1277"/>
      <c r="S227" s="1394"/>
      <c r="T227" s="1373"/>
      <c r="U227" s="940" t="s">
        <v>629</v>
      </c>
      <c r="V227" s="943">
        <v>1</v>
      </c>
      <c r="W227" s="1401"/>
      <c r="X227" s="1401"/>
      <c r="Y227" s="1370"/>
    </row>
    <row r="228" spans="1:25" ht="60.75" customHeight="1" x14ac:dyDescent="0.25">
      <c r="A228" s="1271"/>
      <c r="B228" s="1280"/>
      <c r="C228" s="1297"/>
      <c r="D228" s="1304"/>
      <c r="E228" s="1286"/>
      <c r="F228" s="1289"/>
      <c r="G228" s="1291"/>
      <c r="H228" s="1293"/>
      <c r="I228" s="1274"/>
      <c r="J228" s="1291"/>
      <c r="K228" s="1293"/>
      <c r="L228" s="1274"/>
      <c r="M228" s="1351"/>
      <c r="N228" s="1277"/>
      <c r="O228" s="1277"/>
      <c r="P228" s="1277"/>
      <c r="Q228" s="1277"/>
      <c r="R228" s="1277"/>
      <c r="S228" s="1394"/>
      <c r="T228" s="1373"/>
      <c r="U228" s="940" t="s">
        <v>630</v>
      </c>
      <c r="V228" s="943">
        <v>1</v>
      </c>
      <c r="W228" s="1401"/>
      <c r="X228" s="1401"/>
      <c r="Y228" s="1370"/>
    </row>
    <row r="229" spans="1:25" ht="60.75" customHeight="1" x14ac:dyDescent="0.25">
      <c r="A229" s="1271"/>
      <c r="B229" s="1280"/>
      <c r="C229" s="1297"/>
      <c r="D229" s="1304"/>
      <c r="E229" s="1286"/>
      <c r="F229" s="1289"/>
      <c r="G229" s="1291"/>
      <c r="H229" s="1293"/>
      <c r="I229" s="1274"/>
      <c r="J229" s="1291"/>
      <c r="K229" s="1293"/>
      <c r="L229" s="1274"/>
      <c r="M229" s="1351"/>
      <c r="N229" s="1277"/>
      <c r="O229" s="1277"/>
      <c r="P229" s="1277"/>
      <c r="Q229" s="1277"/>
      <c r="R229" s="1277"/>
      <c r="S229" s="1394"/>
      <c r="T229" s="1373"/>
      <c r="U229" s="940" t="s">
        <v>812</v>
      </c>
      <c r="V229" s="943">
        <v>1</v>
      </c>
      <c r="W229" s="1401"/>
      <c r="X229" s="1401"/>
      <c r="Y229" s="1370"/>
    </row>
    <row r="230" spans="1:25" ht="60.75" customHeight="1" x14ac:dyDescent="0.25">
      <c r="A230" s="1271"/>
      <c r="B230" s="1280"/>
      <c r="C230" s="1297"/>
      <c r="D230" s="1304"/>
      <c r="E230" s="1286"/>
      <c r="F230" s="1289"/>
      <c r="G230" s="1291"/>
      <c r="H230" s="1293"/>
      <c r="I230" s="1274"/>
      <c r="J230" s="1291"/>
      <c r="K230" s="1293"/>
      <c r="L230" s="1274"/>
      <c r="M230" s="1351"/>
      <c r="N230" s="1277"/>
      <c r="O230" s="1277"/>
      <c r="P230" s="1277"/>
      <c r="Q230" s="1277"/>
      <c r="R230" s="1277"/>
      <c r="S230" s="1394"/>
      <c r="T230" s="1373"/>
      <c r="U230" s="940" t="s">
        <v>813</v>
      </c>
      <c r="V230" s="943">
        <v>1</v>
      </c>
      <c r="W230" s="1401"/>
      <c r="X230" s="1401"/>
      <c r="Y230" s="1370"/>
    </row>
    <row r="231" spans="1:25" ht="60.75" customHeight="1" x14ac:dyDescent="0.25">
      <c r="A231" s="1271"/>
      <c r="B231" s="1280"/>
      <c r="C231" s="1297"/>
      <c r="D231" s="1304"/>
      <c r="E231" s="1286"/>
      <c r="F231" s="1289"/>
      <c r="G231" s="1291"/>
      <c r="H231" s="1293"/>
      <c r="I231" s="1274"/>
      <c r="J231" s="1291"/>
      <c r="K231" s="1293"/>
      <c r="L231" s="1274"/>
      <c r="M231" s="1351"/>
      <c r="N231" s="1277"/>
      <c r="O231" s="1277"/>
      <c r="P231" s="1277"/>
      <c r="Q231" s="1277"/>
      <c r="R231" s="1277"/>
      <c r="S231" s="1394"/>
      <c r="T231" s="1373"/>
      <c r="U231" s="940" t="s">
        <v>820</v>
      </c>
      <c r="V231" s="943">
        <v>1</v>
      </c>
      <c r="W231" s="1401"/>
      <c r="X231" s="1401"/>
      <c r="Y231" s="1370"/>
    </row>
    <row r="232" spans="1:25" ht="60.75" customHeight="1" x14ac:dyDescent="0.25">
      <c r="A232" s="1271"/>
      <c r="B232" s="1280"/>
      <c r="C232" s="1297"/>
      <c r="D232" s="1304"/>
      <c r="E232" s="1286"/>
      <c r="F232" s="1289"/>
      <c r="G232" s="1291"/>
      <c r="H232" s="1293"/>
      <c r="I232" s="1274"/>
      <c r="J232" s="1291"/>
      <c r="K232" s="1293"/>
      <c r="L232" s="1274"/>
      <c r="M232" s="1351"/>
      <c r="N232" s="1277"/>
      <c r="O232" s="1277"/>
      <c r="P232" s="1277"/>
      <c r="Q232" s="1277"/>
      <c r="R232" s="1277"/>
      <c r="S232" s="1394"/>
      <c r="T232" s="1373"/>
      <c r="U232" s="940" t="s">
        <v>821</v>
      </c>
      <c r="V232" s="943">
        <v>1</v>
      </c>
      <c r="W232" s="1401"/>
      <c r="X232" s="1401"/>
      <c r="Y232" s="1370"/>
    </row>
    <row r="233" spans="1:25" ht="60.75" customHeight="1" x14ac:dyDescent="0.25">
      <c r="A233" s="1271"/>
      <c r="B233" s="1280"/>
      <c r="C233" s="1297"/>
      <c r="D233" s="1304"/>
      <c r="E233" s="1286"/>
      <c r="F233" s="1289"/>
      <c r="G233" s="1291"/>
      <c r="H233" s="1293"/>
      <c r="I233" s="1274"/>
      <c r="J233" s="1291"/>
      <c r="K233" s="1293"/>
      <c r="L233" s="1274"/>
      <c r="M233" s="1351"/>
      <c r="N233" s="1277"/>
      <c r="O233" s="1277"/>
      <c r="P233" s="1277"/>
      <c r="Q233" s="1277"/>
      <c r="R233" s="1277"/>
      <c r="S233" s="1394"/>
      <c r="T233" s="1373"/>
      <c r="U233" s="940" t="s">
        <v>822</v>
      </c>
      <c r="V233" s="943">
        <v>1</v>
      </c>
      <c r="W233" s="1401"/>
      <c r="X233" s="1401"/>
      <c r="Y233" s="1370"/>
    </row>
    <row r="234" spans="1:25" ht="60.75" customHeight="1" x14ac:dyDescent="0.25">
      <c r="A234" s="1271"/>
      <c r="B234" s="1280"/>
      <c r="C234" s="1297"/>
      <c r="D234" s="1304"/>
      <c r="E234" s="1286"/>
      <c r="F234" s="1289"/>
      <c r="G234" s="1291"/>
      <c r="H234" s="1293"/>
      <c r="I234" s="1274"/>
      <c r="J234" s="1291"/>
      <c r="K234" s="1293"/>
      <c r="L234" s="1274"/>
      <c r="M234" s="1351"/>
      <c r="N234" s="1277"/>
      <c r="O234" s="1277"/>
      <c r="P234" s="1277"/>
      <c r="Q234" s="1277"/>
      <c r="R234" s="1277"/>
      <c r="S234" s="1394"/>
      <c r="T234" s="1373"/>
      <c r="U234" s="940" t="s">
        <v>814</v>
      </c>
      <c r="V234" s="943">
        <v>1</v>
      </c>
      <c r="W234" s="1401"/>
      <c r="X234" s="1401"/>
      <c r="Y234" s="1370"/>
    </row>
    <row r="235" spans="1:25" ht="60.75" customHeight="1" x14ac:dyDescent="0.25">
      <c r="A235" s="1271"/>
      <c r="B235" s="1280"/>
      <c r="C235" s="1297"/>
      <c r="D235" s="1304"/>
      <c r="E235" s="1286"/>
      <c r="F235" s="1289"/>
      <c r="G235" s="1291"/>
      <c r="H235" s="1293"/>
      <c r="I235" s="1274"/>
      <c r="J235" s="1291"/>
      <c r="K235" s="1293"/>
      <c r="L235" s="1274"/>
      <c r="M235" s="1351"/>
      <c r="N235" s="1277"/>
      <c r="O235" s="1277"/>
      <c r="P235" s="1277"/>
      <c r="Q235" s="1277"/>
      <c r="R235" s="1277"/>
      <c r="S235" s="1394"/>
      <c r="T235" s="1373"/>
      <c r="U235" s="940" t="s">
        <v>823</v>
      </c>
      <c r="V235" s="943">
        <v>1</v>
      </c>
      <c r="W235" s="1401"/>
      <c r="X235" s="1401"/>
      <c r="Y235" s="1370"/>
    </row>
    <row r="236" spans="1:25" ht="60.75" customHeight="1" x14ac:dyDescent="0.25">
      <c r="A236" s="1271"/>
      <c r="B236" s="1280"/>
      <c r="C236" s="1297"/>
      <c r="D236" s="1304"/>
      <c r="E236" s="1286"/>
      <c r="F236" s="1289"/>
      <c r="G236" s="1291"/>
      <c r="H236" s="1293"/>
      <c r="I236" s="1274"/>
      <c r="J236" s="1291"/>
      <c r="K236" s="1293"/>
      <c r="L236" s="1274"/>
      <c r="M236" s="1351"/>
      <c r="N236" s="1277"/>
      <c r="O236" s="1277"/>
      <c r="P236" s="1277"/>
      <c r="Q236" s="1277"/>
      <c r="R236" s="1277"/>
      <c r="S236" s="1394"/>
      <c r="T236" s="1373"/>
      <c r="U236" s="940" t="s">
        <v>824</v>
      </c>
      <c r="V236" s="943">
        <v>1</v>
      </c>
      <c r="W236" s="1401"/>
      <c r="X236" s="1401"/>
      <c r="Y236" s="1370"/>
    </row>
    <row r="237" spans="1:25" ht="60.75" customHeight="1" x14ac:dyDescent="0.25">
      <c r="A237" s="1271"/>
      <c r="B237" s="1280"/>
      <c r="C237" s="1297"/>
      <c r="D237" s="1304"/>
      <c r="E237" s="1286"/>
      <c r="F237" s="1289"/>
      <c r="G237" s="1291"/>
      <c r="H237" s="1293"/>
      <c r="I237" s="1274"/>
      <c r="J237" s="1291"/>
      <c r="K237" s="1293"/>
      <c r="L237" s="1274"/>
      <c r="M237" s="1351"/>
      <c r="N237" s="1277"/>
      <c r="O237" s="1277"/>
      <c r="P237" s="1277"/>
      <c r="Q237" s="1277"/>
      <c r="R237" s="1277"/>
      <c r="S237" s="1394"/>
      <c r="T237" s="1373"/>
      <c r="U237" s="940" t="s">
        <v>825</v>
      </c>
      <c r="V237" s="943">
        <v>1</v>
      </c>
      <c r="W237" s="1401"/>
      <c r="X237" s="1401"/>
      <c r="Y237" s="1370"/>
    </row>
    <row r="238" spans="1:25" ht="60.75" customHeight="1" x14ac:dyDescent="0.25">
      <c r="A238" s="1271"/>
      <c r="B238" s="1280"/>
      <c r="C238" s="1297"/>
      <c r="D238" s="1304"/>
      <c r="E238" s="1286"/>
      <c r="F238" s="1289"/>
      <c r="G238" s="1291"/>
      <c r="H238" s="1293"/>
      <c r="I238" s="1274"/>
      <c r="J238" s="1291"/>
      <c r="K238" s="1293"/>
      <c r="L238" s="1274"/>
      <c r="M238" s="1351"/>
      <c r="N238" s="1277"/>
      <c r="O238" s="1277"/>
      <c r="P238" s="1277"/>
      <c r="Q238" s="1277"/>
      <c r="R238" s="1277"/>
      <c r="S238" s="1394"/>
      <c r="T238" s="1373"/>
      <c r="U238" s="940" t="s">
        <v>826</v>
      </c>
      <c r="V238" s="943">
        <v>1</v>
      </c>
      <c r="W238" s="1401"/>
      <c r="X238" s="1401"/>
      <c r="Y238" s="1370"/>
    </row>
    <row r="239" spans="1:25" ht="60.75" customHeight="1" x14ac:dyDescent="0.25">
      <c r="A239" s="1271"/>
      <c r="B239" s="1280"/>
      <c r="C239" s="1297"/>
      <c r="D239" s="1304"/>
      <c r="E239" s="1286"/>
      <c r="F239" s="1289"/>
      <c r="G239" s="1291"/>
      <c r="H239" s="1293"/>
      <c r="I239" s="1274"/>
      <c r="J239" s="1291"/>
      <c r="K239" s="1293"/>
      <c r="L239" s="1274"/>
      <c r="M239" s="1351"/>
      <c r="N239" s="1277"/>
      <c r="O239" s="1277"/>
      <c r="P239" s="1277"/>
      <c r="Q239" s="1277"/>
      <c r="R239" s="1277"/>
      <c r="S239" s="1394"/>
      <c r="T239" s="1373"/>
      <c r="U239" s="940" t="s">
        <v>827</v>
      </c>
      <c r="V239" s="943">
        <v>1</v>
      </c>
      <c r="W239" s="1401"/>
      <c r="X239" s="1401"/>
      <c r="Y239" s="1370"/>
    </row>
    <row r="240" spans="1:25" ht="60.75" customHeight="1" x14ac:dyDescent="0.25">
      <c r="A240" s="1271"/>
      <c r="B240" s="1280"/>
      <c r="C240" s="1297"/>
      <c r="D240" s="1304"/>
      <c r="E240" s="1286"/>
      <c r="F240" s="1289"/>
      <c r="G240" s="1291"/>
      <c r="H240" s="1293"/>
      <c r="I240" s="1274"/>
      <c r="J240" s="1291"/>
      <c r="K240" s="1293"/>
      <c r="L240" s="1274"/>
      <c r="M240" s="1351"/>
      <c r="N240" s="1277"/>
      <c r="O240" s="1277"/>
      <c r="P240" s="1277"/>
      <c r="Q240" s="1277"/>
      <c r="R240" s="1277"/>
      <c r="S240" s="1394"/>
      <c r="T240" s="1373"/>
      <c r="U240" s="940" t="s">
        <v>895</v>
      </c>
      <c r="V240" s="943">
        <v>1</v>
      </c>
      <c r="W240" s="1401"/>
      <c r="X240" s="1401"/>
      <c r="Y240" s="1370"/>
    </row>
    <row r="241" spans="1:25" ht="60.75" customHeight="1" x14ac:dyDescent="0.25">
      <c r="A241" s="1271"/>
      <c r="B241" s="1280"/>
      <c r="C241" s="1297"/>
      <c r="D241" s="1304"/>
      <c r="E241" s="1286"/>
      <c r="F241" s="1289"/>
      <c r="G241" s="1291"/>
      <c r="H241" s="1293"/>
      <c r="I241" s="1274"/>
      <c r="J241" s="1291"/>
      <c r="K241" s="1293"/>
      <c r="L241" s="1274"/>
      <c r="M241" s="1351"/>
      <c r="N241" s="1277"/>
      <c r="O241" s="1277"/>
      <c r="P241" s="1277"/>
      <c r="Q241" s="1277"/>
      <c r="R241" s="1277"/>
      <c r="S241" s="1394"/>
      <c r="T241" s="1373"/>
      <c r="U241" s="940" t="s">
        <v>896</v>
      </c>
      <c r="V241" s="943">
        <v>1</v>
      </c>
      <c r="W241" s="1401"/>
      <c r="X241" s="1401"/>
      <c r="Y241" s="793"/>
    </row>
    <row r="242" spans="1:25" ht="60.75" customHeight="1" x14ac:dyDescent="0.25">
      <c r="A242" s="1271"/>
      <c r="B242" s="1280"/>
      <c r="C242" s="1297"/>
      <c r="D242" s="1304"/>
      <c r="E242" s="1286"/>
      <c r="F242" s="1289"/>
      <c r="G242" s="1291"/>
      <c r="H242" s="1293"/>
      <c r="I242" s="1274"/>
      <c r="J242" s="1291"/>
      <c r="K242" s="1293"/>
      <c r="L242" s="1274"/>
      <c r="M242" s="1351"/>
      <c r="N242" s="1277"/>
      <c r="O242" s="1277"/>
      <c r="P242" s="1277"/>
      <c r="Q242" s="1277"/>
      <c r="R242" s="1277"/>
      <c r="S242" s="1394"/>
      <c r="T242" s="1373"/>
      <c r="U242" s="940" t="s">
        <v>897</v>
      </c>
      <c r="V242" s="943">
        <v>1</v>
      </c>
      <c r="W242" s="1401"/>
      <c r="X242" s="1401"/>
      <c r="Y242" s="793"/>
    </row>
    <row r="243" spans="1:25" ht="60.75" customHeight="1" x14ac:dyDescent="0.25">
      <c r="A243" s="1271"/>
      <c r="B243" s="1280"/>
      <c r="C243" s="1297"/>
      <c r="D243" s="1304"/>
      <c r="E243" s="1286"/>
      <c r="F243" s="1289"/>
      <c r="G243" s="1291"/>
      <c r="H243" s="1293"/>
      <c r="I243" s="1274"/>
      <c r="J243" s="1291"/>
      <c r="K243" s="1293"/>
      <c r="L243" s="1274"/>
      <c r="M243" s="1351"/>
      <c r="N243" s="1277"/>
      <c r="O243" s="1277"/>
      <c r="P243" s="1277"/>
      <c r="Q243" s="1277"/>
      <c r="R243" s="1277"/>
      <c r="S243" s="1394"/>
      <c r="T243" s="1373"/>
      <c r="U243" s="940" t="s">
        <v>898</v>
      </c>
      <c r="V243" s="943">
        <v>1</v>
      </c>
      <c r="W243" s="1401"/>
      <c r="X243" s="1401"/>
      <c r="Y243" s="793"/>
    </row>
    <row r="244" spans="1:25" ht="60.75" customHeight="1" x14ac:dyDescent="0.25">
      <c r="A244" s="1271"/>
      <c r="B244" s="1280"/>
      <c r="C244" s="1297"/>
      <c r="D244" s="1304"/>
      <c r="E244" s="1286"/>
      <c r="F244" s="1289"/>
      <c r="G244" s="1291"/>
      <c r="H244" s="1293"/>
      <c r="I244" s="1274"/>
      <c r="J244" s="1291"/>
      <c r="K244" s="1293"/>
      <c r="L244" s="1274"/>
      <c r="M244" s="1351"/>
      <c r="N244" s="1277"/>
      <c r="O244" s="1277"/>
      <c r="P244" s="1277"/>
      <c r="Q244" s="1277"/>
      <c r="R244" s="1277"/>
      <c r="S244" s="1394"/>
      <c r="T244" s="1373"/>
      <c r="U244" s="940" t="s">
        <v>899</v>
      </c>
      <c r="V244" s="943">
        <v>1</v>
      </c>
      <c r="W244" s="1401"/>
      <c r="X244" s="1401"/>
      <c r="Y244" s="793"/>
    </row>
    <row r="245" spans="1:25" ht="60.75" customHeight="1" x14ac:dyDescent="0.25">
      <c r="A245" s="1271"/>
      <c r="B245" s="1280"/>
      <c r="C245" s="1297"/>
      <c r="D245" s="1304"/>
      <c r="E245" s="1286"/>
      <c r="F245" s="1289"/>
      <c r="G245" s="1291"/>
      <c r="H245" s="1293"/>
      <c r="I245" s="1274"/>
      <c r="J245" s="1291"/>
      <c r="K245" s="1293"/>
      <c r="L245" s="1274"/>
      <c r="M245" s="1351"/>
      <c r="N245" s="1277"/>
      <c r="O245" s="1277"/>
      <c r="P245" s="1277"/>
      <c r="Q245" s="1277"/>
      <c r="R245" s="1277"/>
      <c r="S245" s="1394"/>
      <c r="T245" s="1373"/>
      <c r="U245" s="940" t="s">
        <v>919</v>
      </c>
      <c r="V245" s="943">
        <v>1</v>
      </c>
      <c r="W245" s="1401"/>
      <c r="X245" s="1401"/>
      <c r="Y245" s="793"/>
    </row>
    <row r="246" spans="1:25" ht="60.75" customHeight="1" x14ac:dyDescent="0.25">
      <c r="A246" s="1271"/>
      <c r="B246" s="1280"/>
      <c r="C246" s="1297"/>
      <c r="D246" s="1304"/>
      <c r="E246" s="1286"/>
      <c r="F246" s="1289"/>
      <c r="G246" s="1291"/>
      <c r="H246" s="1293"/>
      <c r="I246" s="1274"/>
      <c r="J246" s="1291"/>
      <c r="K246" s="1293"/>
      <c r="L246" s="1274"/>
      <c r="M246" s="1351"/>
      <c r="N246" s="1277"/>
      <c r="O246" s="1277"/>
      <c r="P246" s="1277"/>
      <c r="Q246" s="1277"/>
      <c r="R246" s="1277"/>
      <c r="S246" s="1394"/>
      <c r="T246" s="1373"/>
      <c r="U246" s="940" t="s">
        <v>1000</v>
      </c>
      <c r="V246" s="943">
        <v>1</v>
      </c>
      <c r="W246" s="1401"/>
      <c r="X246" s="1401"/>
      <c r="Y246" s="793"/>
    </row>
    <row r="247" spans="1:25" ht="60.75" customHeight="1" x14ac:dyDescent="0.25">
      <c r="A247" s="1271"/>
      <c r="B247" s="1280"/>
      <c r="C247" s="1297"/>
      <c r="D247" s="1304"/>
      <c r="E247" s="1286"/>
      <c r="F247" s="1289"/>
      <c r="G247" s="1291"/>
      <c r="H247" s="1293"/>
      <c r="I247" s="1274"/>
      <c r="J247" s="1291"/>
      <c r="K247" s="1293"/>
      <c r="L247" s="1274"/>
      <c r="M247" s="1351"/>
      <c r="N247" s="1277"/>
      <c r="O247" s="1277"/>
      <c r="P247" s="1277"/>
      <c r="Q247" s="1277"/>
      <c r="R247" s="1277"/>
      <c r="S247" s="1394"/>
      <c r="T247" s="1373"/>
      <c r="U247" s="940" t="s">
        <v>1001</v>
      </c>
      <c r="V247" s="943">
        <v>1</v>
      </c>
      <c r="W247" s="1401"/>
      <c r="X247" s="1401"/>
      <c r="Y247" s="793"/>
    </row>
    <row r="248" spans="1:25" ht="60.75" customHeight="1" x14ac:dyDescent="0.25">
      <c r="A248" s="1271"/>
      <c r="B248" s="1280"/>
      <c r="C248" s="1297"/>
      <c r="D248" s="1304"/>
      <c r="E248" s="1286"/>
      <c r="F248" s="1289"/>
      <c r="G248" s="1291"/>
      <c r="H248" s="1293"/>
      <c r="I248" s="1274"/>
      <c r="J248" s="1291"/>
      <c r="K248" s="1293"/>
      <c r="L248" s="1274"/>
      <c r="M248" s="1351"/>
      <c r="N248" s="1277"/>
      <c r="O248" s="1277"/>
      <c r="P248" s="1277"/>
      <c r="Q248" s="1277"/>
      <c r="R248" s="1277"/>
      <c r="S248" s="1394"/>
      <c r="T248" s="1373"/>
      <c r="U248" s="940" t="s">
        <v>1002</v>
      </c>
      <c r="V248" s="943">
        <v>1</v>
      </c>
      <c r="W248" s="1401"/>
      <c r="X248" s="1401"/>
      <c r="Y248" s="793"/>
    </row>
    <row r="249" spans="1:25" ht="60.75" customHeight="1" x14ac:dyDescent="0.25">
      <c r="A249" s="1271"/>
      <c r="B249" s="1280"/>
      <c r="C249" s="1297"/>
      <c r="D249" s="1304"/>
      <c r="E249" s="1286"/>
      <c r="F249" s="1289"/>
      <c r="G249" s="1291"/>
      <c r="H249" s="1293"/>
      <c r="I249" s="1274"/>
      <c r="J249" s="1291"/>
      <c r="K249" s="1293"/>
      <c r="L249" s="1274"/>
      <c r="M249" s="1351"/>
      <c r="N249" s="1277"/>
      <c r="O249" s="1277"/>
      <c r="P249" s="1277"/>
      <c r="Q249" s="1277"/>
      <c r="R249" s="1277"/>
      <c r="S249" s="1394"/>
      <c r="T249" s="1373"/>
      <c r="U249" s="940" t="s">
        <v>1003</v>
      </c>
      <c r="V249" s="943">
        <v>1</v>
      </c>
      <c r="W249" s="1401"/>
      <c r="X249" s="1401"/>
      <c r="Y249" s="793"/>
    </row>
    <row r="250" spans="1:25" ht="60.75" customHeight="1" x14ac:dyDescent="0.25">
      <c r="A250" s="1271"/>
      <c r="B250" s="1280"/>
      <c r="C250" s="1297"/>
      <c r="D250" s="1304"/>
      <c r="E250" s="1286"/>
      <c r="F250" s="1289"/>
      <c r="G250" s="1291"/>
      <c r="H250" s="1293"/>
      <c r="I250" s="1274"/>
      <c r="J250" s="1291"/>
      <c r="K250" s="1293"/>
      <c r="L250" s="1274"/>
      <c r="M250" s="1351"/>
      <c r="N250" s="1277"/>
      <c r="O250" s="1277"/>
      <c r="P250" s="1277"/>
      <c r="Q250" s="1277"/>
      <c r="R250" s="1277"/>
      <c r="S250" s="1394"/>
      <c r="T250" s="1373"/>
      <c r="U250" s="940" t="s">
        <v>1004</v>
      </c>
      <c r="V250" s="943">
        <v>1</v>
      </c>
      <c r="W250" s="1401"/>
      <c r="X250" s="1401"/>
      <c r="Y250" s="981"/>
    </row>
    <row r="251" spans="1:25" ht="60.75" customHeight="1" x14ac:dyDescent="0.25">
      <c r="A251" s="1271"/>
      <c r="B251" s="1280"/>
      <c r="C251" s="1297"/>
      <c r="D251" s="1304"/>
      <c r="E251" s="1286"/>
      <c r="F251" s="1289"/>
      <c r="G251" s="1291"/>
      <c r="H251" s="1293"/>
      <c r="I251" s="1274"/>
      <c r="J251" s="1291"/>
      <c r="K251" s="1293"/>
      <c r="L251" s="1274"/>
      <c r="M251" s="1351"/>
      <c r="N251" s="1277"/>
      <c r="O251" s="1277"/>
      <c r="P251" s="1277"/>
      <c r="Q251" s="1277"/>
      <c r="R251" s="1277"/>
      <c r="S251" s="1394"/>
      <c r="T251" s="1373"/>
      <c r="U251" s="940" t="s">
        <v>1005</v>
      </c>
      <c r="V251" s="943">
        <v>1</v>
      </c>
      <c r="W251" s="1401"/>
      <c r="X251" s="1401"/>
      <c r="Y251" s="793"/>
    </row>
    <row r="252" spans="1:25" ht="60.75" customHeight="1" x14ac:dyDescent="0.25">
      <c r="A252" s="1271"/>
      <c r="B252" s="1280"/>
      <c r="C252" s="1297"/>
      <c r="D252" s="1304"/>
      <c r="E252" s="1286"/>
      <c r="F252" s="1289"/>
      <c r="G252" s="1291"/>
      <c r="H252" s="1293"/>
      <c r="I252" s="1274"/>
      <c r="J252" s="1291"/>
      <c r="K252" s="1293"/>
      <c r="L252" s="1274"/>
      <c r="M252" s="1351"/>
      <c r="N252" s="1277"/>
      <c r="O252" s="1277"/>
      <c r="P252" s="1277"/>
      <c r="Q252" s="1277"/>
      <c r="R252" s="1277"/>
      <c r="S252" s="1394"/>
      <c r="T252" s="1373"/>
      <c r="U252" s="940" t="s">
        <v>1017</v>
      </c>
      <c r="V252" s="943">
        <v>1</v>
      </c>
      <c r="W252" s="1401"/>
      <c r="X252" s="1401"/>
      <c r="Y252" s="981"/>
    </row>
    <row r="253" spans="1:25" ht="60.75" customHeight="1" x14ac:dyDescent="0.25">
      <c r="A253" s="1271"/>
      <c r="B253" s="1280"/>
      <c r="C253" s="1297"/>
      <c r="D253" s="1304"/>
      <c r="E253" s="1286"/>
      <c r="F253" s="1289"/>
      <c r="G253" s="1291"/>
      <c r="H253" s="1293"/>
      <c r="I253" s="1274"/>
      <c r="J253" s="1291"/>
      <c r="K253" s="1293"/>
      <c r="L253" s="1274"/>
      <c r="M253" s="1351"/>
      <c r="N253" s="1277"/>
      <c r="O253" s="1277"/>
      <c r="P253" s="1277"/>
      <c r="Q253" s="1277"/>
      <c r="R253" s="1277"/>
      <c r="S253" s="1394"/>
      <c r="T253" s="1373"/>
      <c r="U253" s="940" t="s">
        <v>1018</v>
      </c>
      <c r="V253" s="943">
        <v>1</v>
      </c>
      <c r="W253" s="1401"/>
      <c r="X253" s="1401"/>
      <c r="Y253" s="981"/>
    </row>
    <row r="254" spans="1:25" ht="60.75" customHeight="1" x14ac:dyDescent="0.25">
      <c r="A254" s="1272"/>
      <c r="B254" s="1295"/>
      <c r="C254" s="1298"/>
      <c r="D254" s="1305"/>
      <c r="E254" s="1287"/>
      <c r="F254" s="1309"/>
      <c r="G254" s="1336"/>
      <c r="H254" s="1349"/>
      <c r="I254" s="1275"/>
      <c r="J254" s="1336"/>
      <c r="K254" s="1349"/>
      <c r="L254" s="1275"/>
      <c r="M254" s="1352"/>
      <c r="N254" s="1278"/>
      <c r="O254" s="1278"/>
      <c r="P254" s="1278"/>
      <c r="Q254" s="1278"/>
      <c r="R254" s="1278"/>
      <c r="S254" s="1395"/>
      <c r="T254" s="1380"/>
      <c r="U254" s="940" t="s">
        <v>1019</v>
      </c>
      <c r="V254" s="943">
        <v>1</v>
      </c>
      <c r="W254" s="1402"/>
      <c r="X254" s="1402"/>
      <c r="Y254" s="793"/>
    </row>
    <row r="255" spans="1:25" ht="60.75" customHeight="1" x14ac:dyDescent="0.25">
      <c r="A255" s="1270" t="s">
        <v>284</v>
      </c>
      <c r="B255" s="1279" t="s">
        <v>265</v>
      </c>
      <c r="C255" s="1281" t="s">
        <v>279</v>
      </c>
      <c r="D255" s="1283" t="s">
        <v>280</v>
      </c>
      <c r="E255" s="1285">
        <v>0</v>
      </c>
      <c r="F255" s="1288">
        <v>0</v>
      </c>
      <c r="G255" s="1290">
        <v>2</v>
      </c>
      <c r="H255" s="1292">
        <f t="shared" si="53"/>
        <v>2</v>
      </c>
      <c r="I255" s="1273" t="e">
        <f t="shared" si="54"/>
        <v>#DIV/0!</v>
      </c>
      <c r="J255" s="1290">
        <v>2</v>
      </c>
      <c r="K255" s="1353">
        <f t="shared" si="55"/>
        <v>2</v>
      </c>
      <c r="L255" s="1273" t="e">
        <f t="shared" si="56"/>
        <v>#DIV/0!</v>
      </c>
      <c r="M255" s="1350">
        <v>1</v>
      </c>
      <c r="N255" s="1276">
        <f>+V255</f>
        <v>1</v>
      </c>
      <c r="O255" s="1276">
        <v>1</v>
      </c>
      <c r="P255" s="1276">
        <v>1</v>
      </c>
      <c r="Q255" s="1276">
        <v>1</v>
      </c>
      <c r="R255" s="1276">
        <f>+V255+V256</f>
        <v>2</v>
      </c>
      <c r="S255" s="1393">
        <f>+R255</f>
        <v>2</v>
      </c>
      <c r="T255" s="1372" t="s">
        <v>565</v>
      </c>
      <c r="U255" s="940" t="s">
        <v>316</v>
      </c>
      <c r="V255" s="943">
        <v>1</v>
      </c>
      <c r="W255" s="1420"/>
      <c r="X255" s="1412"/>
      <c r="Y255" s="792">
        <v>11.2</v>
      </c>
    </row>
    <row r="256" spans="1:25" ht="60.75" customHeight="1" x14ac:dyDescent="0.25">
      <c r="A256" s="1272"/>
      <c r="B256" s="1295"/>
      <c r="C256" s="1294"/>
      <c r="D256" s="1302"/>
      <c r="E256" s="1287"/>
      <c r="F256" s="1309"/>
      <c r="G256" s="1336"/>
      <c r="H256" s="1349"/>
      <c r="I256" s="1275"/>
      <c r="J256" s="1336"/>
      <c r="K256" s="1354"/>
      <c r="L256" s="1275"/>
      <c r="M256" s="1352"/>
      <c r="N256" s="1278"/>
      <c r="O256" s="1278"/>
      <c r="P256" s="1278"/>
      <c r="Q256" s="1278"/>
      <c r="R256" s="1278"/>
      <c r="S256" s="1395"/>
      <c r="T256" s="1380"/>
      <c r="U256" s="940" t="s">
        <v>997</v>
      </c>
      <c r="V256" s="943">
        <v>1</v>
      </c>
      <c r="W256" s="1422"/>
      <c r="X256" s="1414"/>
      <c r="Y256" s="792"/>
    </row>
    <row r="257" spans="1:25" ht="21" customHeight="1" x14ac:dyDescent="0.25">
      <c r="A257" s="1270" t="s">
        <v>566</v>
      </c>
      <c r="B257" s="1279" t="s">
        <v>265</v>
      </c>
      <c r="C257" s="1281" t="s">
        <v>282</v>
      </c>
      <c r="D257" s="1283" t="s">
        <v>283</v>
      </c>
      <c r="E257" s="1285">
        <v>0</v>
      </c>
      <c r="F257" s="1288">
        <v>0</v>
      </c>
      <c r="G257" s="1290">
        <v>15</v>
      </c>
      <c r="H257" s="1292">
        <f t="shared" si="53"/>
        <v>15</v>
      </c>
      <c r="I257" s="1273" t="e">
        <f t="shared" si="54"/>
        <v>#DIV/0!</v>
      </c>
      <c r="J257" s="1290">
        <v>15</v>
      </c>
      <c r="K257" s="1353">
        <f t="shared" si="55"/>
        <v>15</v>
      </c>
      <c r="L257" s="1273" t="e">
        <f t="shared" si="56"/>
        <v>#DIV/0!</v>
      </c>
      <c r="M257" s="1350">
        <v>2</v>
      </c>
      <c r="N257" s="1276">
        <v>8</v>
      </c>
      <c r="O257" s="1276">
        <f>SUM(V257:V265)</f>
        <v>9</v>
      </c>
      <c r="P257" s="1276">
        <f>SUM(V257:V265)</f>
        <v>9</v>
      </c>
      <c r="Q257" s="1276">
        <f>SUM($V257:$V265)</f>
        <v>9</v>
      </c>
      <c r="R257" s="1276">
        <f>SUM($V257:$V271)</f>
        <v>15</v>
      </c>
      <c r="S257" s="1393">
        <v>15</v>
      </c>
      <c r="T257" s="1372" t="s">
        <v>995</v>
      </c>
      <c r="U257" s="940" t="s">
        <v>884</v>
      </c>
      <c r="V257" s="942">
        <v>1</v>
      </c>
      <c r="W257" s="1420"/>
      <c r="X257" s="1412"/>
      <c r="Y257" s="1415">
        <v>11.2</v>
      </c>
    </row>
    <row r="258" spans="1:25" ht="31" x14ac:dyDescent="0.25">
      <c r="A258" s="1271"/>
      <c r="B258" s="1280"/>
      <c r="C258" s="1282"/>
      <c r="D258" s="1284"/>
      <c r="E258" s="1286"/>
      <c r="F258" s="1289"/>
      <c r="G258" s="1291"/>
      <c r="H258" s="1293"/>
      <c r="I258" s="1274"/>
      <c r="J258" s="1291"/>
      <c r="K258" s="1379"/>
      <c r="L258" s="1274"/>
      <c r="M258" s="1351"/>
      <c r="N258" s="1277"/>
      <c r="O258" s="1277"/>
      <c r="P258" s="1277"/>
      <c r="Q258" s="1277"/>
      <c r="R258" s="1277"/>
      <c r="S258" s="1394"/>
      <c r="T258" s="1373"/>
      <c r="U258" s="835" t="s">
        <v>608</v>
      </c>
      <c r="V258" s="836">
        <v>1</v>
      </c>
      <c r="W258" s="1421"/>
      <c r="X258" s="1413"/>
      <c r="Y258" s="1416"/>
    </row>
    <row r="259" spans="1:25" ht="15.65" customHeight="1" x14ac:dyDescent="0.25">
      <c r="A259" s="1271"/>
      <c r="B259" s="1280"/>
      <c r="C259" s="1282"/>
      <c r="D259" s="1284"/>
      <c r="E259" s="1286"/>
      <c r="F259" s="1289"/>
      <c r="G259" s="1291"/>
      <c r="H259" s="1293"/>
      <c r="I259" s="1274"/>
      <c r="J259" s="1291"/>
      <c r="K259" s="1379"/>
      <c r="L259" s="1274"/>
      <c r="M259" s="1351"/>
      <c r="N259" s="1277"/>
      <c r="O259" s="1277"/>
      <c r="P259" s="1277"/>
      <c r="Q259" s="1277"/>
      <c r="R259" s="1277"/>
      <c r="S259" s="1394"/>
      <c r="T259" s="1373"/>
      <c r="U259" s="940" t="s">
        <v>885</v>
      </c>
      <c r="V259" s="836">
        <v>1</v>
      </c>
      <c r="W259" s="1421"/>
      <c r="X259" s="1413"/>
      <c r="Y259" s="1416"/>
    </row>
    <row r="260" spans="1:25" ht="15.65" customHeight="1" x14ac:dyDescent="0.25">
      <c r="A260" s="1271"/>
      <c r="B260" s="1280"/>
      <c r="C260" s="1282"/>
      <c r="D260" s="1284"/>
      <c r="E260" s="1286"/>
      <c r="F260" s="1289"/>
      <c r="G260" s="1291"/>
      <c r="H260" s="1293"/>
      <c r="I260" s="1274"/>
      <c r="J260" s="1291"/>
      <c r="K260" s="1379"/>
      <c r="L260" s="1274"/>
      <c r="M260" s="1351"/>
      <c r="N260" s="1277"/>
      <c r="O260" s="1277"/>
      <c r="P260" s="1277"/>
      <c r="Q260" s="1277"/>
      <c r="R260" s="1277"/>
      <c r="S260" s="1394"/>
      <c r="T260" s="1373"/>
      <c r="U260" s="835" t="s">
        <v>609</v>
      </c>
      <c r="V260" s="942">
        <v>1</v>
      </c>
      <c r="W260" s="1421"/>
      <c r="X260" s="1413"/>
      <c r="Y260" s="1416"/>
    </row>
    <row r="261" spans="1:25" ht="31" x14ac:dyDescent="0.25">
      <c r="A261" s="1271"/>
      <c r="B261" s="1280"/>
      <c r="C261" s="1282"/>
      <c r="D261" s="1284"/>
      <c r="E261" s="1286"/>
      <c r="F261" s="1289"/>
      <c r="G261" s="1291"/>
      <c r="H261" s="1293"/>
      <c r="I261" s="1274"/>
      <c r="J261" s="1291"/>
      <c r="K261" s="1379"/>
      <c r="L261" s="1274"/>
      <c r="M261" s="1351"/>
      <c r="N261" s="1277"/>
      <c r="O261" s="1277"/>
      <c r="P261" s="1277"/>
      <c r="Q261" s="1277"/>
      <c r="R261" s="1277"/>
      <c r="S261" s="1394"/>
      <c r="T261" s="1373"/>
      <c r="U261" s="835" t="s">
        <v>610</v>
      </c>
      <c r="V261" s="942">
        <v>1</v>
      </c>
      <c r="W261" s="1421"/>
      <c r="X261" s="1413"/>
      <c r="Y261" s="1416"/>
    </row>
    <row r="262" spans="1:25" ht="15.65" customHeight="1" x14ac:dyDescent="0.25">
      <c r="A262" s="1271"/>
      <c r="B262" s="1280"/>
      <c r="C262" s="1282"/>
      <c r="D262" s="1284"/>
      <c r="E262" s="1286"/>
      <c r="F262" s="1289"/>
      <c r="G262" s="1291"/>
      <c r="H262" s="1293"/>
      <c r="I262" s="1274"/>
      <c r="J262" s="1291"/>
      <c r="K262" s="1379"/>
      <c r="L262" s="1274"/>
      <c r="M262" s="1351"/>
      <c r="N262" s="1277"/>
      <c r="O262" s="1277"/>
      <c r="P262" s="1277"/>
      <c r="Q262" s="1277"/>
      <c r="R262" s="1277"/>
      <c r="S262" s="1394"/>
      <c r="T262" s="1373"/>
      <c r="U262" s="835" t="s">
        <v>614</v>
      </c>
      <c r="V262" s="942">
        <v>1</v>
      </c>
      <c r="W262" s="1421"/>
      <c r="X262" s="1413"/>
      <c r="Y262" s="1416"/>
    </row>
    <row r="263" spans="1:25" ht="15.65" customHeight="1" x14ac:dyDescent="0.25">
      <c r="A263" s="1271"/>
      <c r="B263" s="1280"/>
      <c r="C263" s="1282"/>
      <c r="D263" s="1284"/>
      <c r="E263" s="1286"/>
      <c r="F263" s="1289"/>
      <c r="G263" s="1291"/>
      <c r="H263" s="1293"/>
      <c r="I263" s="1274"/>
      <c r="J263" s="1291"/>
      <c r="K263" s="1379"/>
      <c r="L263" s="1274"/>
      <c r="M263" s="1351"/>
      <c r="N263" s="1277"/>
      <c r="O263" s="1277"/>
      <c r="P263" s="1277"/>
      <c r="Q263" s="1277"/>
      <c r="R263" s="1277"/>
      <c r="S263" s="1394"/>
      <c r="T263" s="1373"/>
      <c r="U263" s="835" t="s">
        <v>611</v>
      </c>
      <c r="V263" s="942">
        <v>1</v>
      </c>
      <c r="W263" s="1421"/>
      <c r="X263" s="1413"/>
      <c r="Y263" s="1416"/>
    </row>
    <row r="264" spans="1:25" ht="15.65" customHeight="1" x14ac:dyDescent="0.25">
      <c r="A264" s="1271"/>
      <c r="B264" s="1280"/>
      <c r="C264" s="1282"/>
      <c r="D264" s="1284"/>
      <c r="E264" s="1286"/>
      <c r="F264" s="1289"/>
      <c r="G264" s="1291"/>
      <c r="H264" s="1293"/>
      <c r="I264" s="1274"/>
      <c r="J264" s="1291"/>
      <c r="K264" s="1379"/>
      <c r="L264" s="1274"/>
      <c r="M264" s="1351"/>
      <c r="N264" s="1277"/>
      <c r="O264" s="1277"/>
      <c r="P264" s="1277"/>
      <c r="Q264" s="1277"/>
      <c r="R264" s="1277"/>
      <c r="S264" s="1394"/>
      <c r="T264" s="1373"/>
      <c r="U264" s="835" t="s">
        <v>612</v>
      </c>
      <c r="V264" s="836">
        <v>1</v>
      </c>
      <c r="W264" s="1421"/>
      <c r="X264" s="1413"/>
      <c r="Y264" s="1416"/>
    </row>
    <row r="265" spans="1:25" ht="31" x14ac:dyDescent="0.25">
      <c r="A265" s="1271"/>
      <c r="B265" s="1280"/>
      <c r="C265" s="1282"/>
      <c r="D265" s="1284"/>
      <c r="E265" s="1286"/>
      <c r="F265" s="1289"/>
      <c r="G265" s="1291"/>
      <c r="H265" s="1293"/>
      <c r="I265" s="1274"/>
      <c r="J265" s="1291"/>
      <c r="K265" s="1379"/>
      <c r="L265" s="1274"/>
      <c r="M265" s="1351"/>
      <c r="N265" s="1277"/>
      <c r="O265" s="1277"/>
      <c r="P265" s="1277"/>
      <c r="Q265" s="1277"/>
      <c r="R265" s="1277"/>
      <c r="S265" s="1394"/>
      <c r="T265" s="1373"/>
      <c r="U265" s="835" t="s">
        <v>613</v>
      </c>
      <c r="V265" s="836">
        <v>1</v>
      </c>
      <c r="W265" s="1421"/>
      <c r="X265" s="1413"/>
      <c r="Y265" s="1416"/>
    </row>
    <row r="266" spans="1:25" ht="21" customHeight="1" x14ac:dyDescent="0.25">
      <c r="A266" s="1271"/>
      <c r="B266" s="1280"/>
      <c r="C266" s="1282"/>
      <c r="D266" s="1284"/>
      <c r="E266" s="1286"/>
      <c r="F266" s="1289"/>
      <c r="G266" s="1291"/>
      <c r="H266" s="1293"/>
      <c r="I266" s="1274"/>
      <c r="J266" s="1291"/>
      <c r="K266" s="1379"/>
      <c r="L266" s="1274"/>
      <c r="M266" s="1351"/>
      <c r="N266" s="1277"/>
      <c r="O266" s="1277"/>
      <c r="P266" s="1277"/>
      <c r="Q266" s="1277"/>
      <c r="R266" s="1277"/>
      <c r="S266" s="1394"/>
      <c r="T266" s="1373"/>
      <c r="U266" s="835" t="s">
        <v>990</v>
      </c>
      <c r="V266" s="836">
        <v>1</v>
      </c>
      <c r="W266" s="1421"/>
      <c r="X266" s="1413"/>
      <c r="Y266" s="1416"/>
    </row>
    <row r="267" spans="1:25" ht="21" customHeight="1" x14ac:dyDescent="0.25">
      <c r="A267" s="1271"/>
      <c r="B267" s="1280"/>
      <c r="C267" s="1282"/>
      <c r="D267" s="1284"/>
      <c r="E267" s="1286"/>
      <c r="F267" s="1289"/>
      <c r="G267" s="1291"/>
      <c r="H267" s="1293"/>
      <c r="I267" s="1274"/>
      <c r="J267" s="1291"/>
      <c r="K267" s="1379"/>
      <c r="L267" s="1274"/>
      <c r="M267" s="1351"/>
      <c r="N267" s="1277"/>
      <c r="O267" s="1277"/>
      <c r="P267" s="1277"/>
      <c r="Q267" s="1277"/>
      <c r="R267" s="1277"/>
      <c r="S267" s="1394"/>
      <c r="T267" s="1373"/>
      <c r="U267" s="835" t="s">
        <v>991</v>
      </c>
      <c r="V267" s="836">
        <v>1</v>
      </c>
      <c r="W267" s="1421"/>
      <c r="X267" s="1413"/>
      <c r="Y267" s="1416"/>
    </row>
    <row r="268" spans="1:25" ht="21" customHeight="1" x14ac:dyDescent="0.25">
      <c r="A268" s="1271"/>
      <c r="B268" s="1280"/>
      <c r="C268" s="1282"/>
      <c r="D268" s="1284"/>
      <c r="E268" s="1286"/>
      <c r="F268" s="1289"/>
      <c r="G268" s="1291"/>
      <c r="H268" s="1293"/>
      <c r="I268" s="1274"/>
      <c r="J268" s="1291"/>
      <c r="K268" s="1379"/>
      <c r="L268" s="1274"/>
      <c r="M268" s="1351"/>
      <c r="N268" s="1277"/>
      <c r="O268" s="1277"/>
      <c r="P268" s="1277"/>
      <c r="Q268" s="1277"/>
      <c r="R268" s="1277"/>
      <c r="S268" s="1394"/>
      <c r="T268" s="1373"/>
      <c r="U268" s="835" t="s">
        <v>992</v>
      </c>
      <c r="V268" s="836">
        <v>1</v>
      </c>
      <c r="W268" s="1421"/>
      <c r="X268" s="1413"/>
      <c r="Y268" s="1416"/>
    </row>
    <row r="269" spans="1:25" ht="21" customHeight="1" x14ac:dyDescent="0.25">
      <c r="A269" s="1271"/>
      <c r="B269" s="1280"/>
      <c r="C269" s="1282"/>
      <c r="D269" s="1284"/>
      <c r="E269" s="1286"/>
      <c r="F269" s="1289"/>
      <c r="G269" s="1291"/>
      <c r="H269" s="1293"/>
      <c r="I269" s="1274"/>
      <c r="J269" s="1291"/>
      <c r="K269" s="1379"/>
      <c r="L269" s="1274"/>
      <c r="M269" s="1351"/>
      <c r="N269" s="1277"/>
      <c r="O269" s="1277"/>
      <c r="P269" s="1277"/>
      <c r="Q269" s="1277"/>
      <c r="R269" s="1277"/>
      <c r="S269" s="1394"/>
      <c r="T269" s="1373"/>
      <c r="U269" s="835" t="s">
        <v>993</v>
      </c>
      <c r="V269" s="836">
        <v>1</v>
      </c>
      <c r="W269" s="1421"/>
      <c r="X269" s="1413"/>
      <c r="Y269" s="1416"/>
    </row>
    <row r="270" spans="1:25" ht="21" customHeight="1" x14ac:dyDescent="0.25">
      <c r="A270" s="1271"/>
      <c r="B270" s="1280"/>
      <c r="C270" s="1282"/>
      <c r="D270" s="1284"/>
      <c r="E270" s="1286"/>
      <c r="F270" s="1289"/>
      <c r="G270" s="1291"/>
      <c r="H270" s="1293"/>
      <c r="I270" s="1274"/>
      <c r="J270" s="1291"/>
      <c r="K270" s="1379"/>
      <c r="L270" s="1274"/>
      <c r="M270" s="1351"/>
      <c r="N270" s="1277"/>
      <c r="O270" s="1277"/>
      <c r="P270" s="1277"/>
      <c r="Q270" s="1277"/>
      <c r="R270" s="1277"/>
      <c r="S270" s="1394"/>
      <c r="T270" s="1373"/>
      <c r="U270" s="835" t="s">
        <v>994</v>
      </c>
      <c r="V270" s="836">
        <v>1</v>
      </c>
      <c r="W270" s="1421"/>
      <c r="X270" s="1413"/>
      <c r="Y270" s="1416"/>
    </row>
    <row r="271" spans="1:25" ht="21" customHeight="1" x14ac:dyDescent="0.25">
      <c r="A271" s="1272"/>
      <c r="B271" s="1295"/>
      <c r="C271" s="1294"/>
      <c r="D271" s="1302"/>
      <c r="E271" s="1287"/>
      <c r="F271" s="1309"/>
      <c r="G271" s="1336"/>
      <c r="H271" s="1349"/>
      <c r="I271" s="1275"/>
      <c r="J271" s="1336"/>
      <c r="K271" s="1354"/>
      <c r="L271" s="1275"/>
      <c r="M271" s="1352"/>
      <c r="N271" s="1278"/>
      <c r="O271" s="1278"/>
      <c r="P271" s="1278"/>
      <c r="Q271" s="1278"/>
      <c r="R271" s="1278"/>
      <c r="S271" s="1395"/>
      <c r="T271" s="1380"/>
      <c r="U271" s="835" t="s">
        <v>996</v>
      </c>
      <c r="V271" s="836">
        <v>1</v>
      </c>
      <c r="W271" s="1422"/>
      <c r="X271" s="1414"/>
      <c r="Y271" s="1417"/>
    </row>
    <row r="272" spans="1:25" ht="77.5" x14ac:dyDescent="0.25">
      <c r="A272" s="1270" t="s">
        <v>755</v>
      </c>
      <c r="B272" s="1279" t="s">
        <v>265</v>
      </c>
      <c r="C272" s="1281" t="s">
        <v>285</v>
      </c>
      <c r="D272" s="1283" t="s">
        <v>286</v>
      </c>
      <c r="E272" s="1285">
        <v>0</v>
      </c>
      <c r="F272" s="1288">
        <v>0</v>
      </c>
      <c r="G272" s="1290">
        <v>6</v>
      </c>
      <c r="H272" s="1292">
        <f>G272-F272</f>
        <v>6</v>
      </c>
      <c r="I272" s="1273" t="e">
        <f>((G272-E272)/E272)</f>
        <v>#DIV/0!</v>
      </c>
      <c r="J272" s="1290">
        <v>10</v>
      </c>
      <c r="K272" s="1292">
        <f>J272-F272</f>
        <v>10</v>
      </c>
      <c r="L272" s="1273" t="e">
        <f>((J272-E272)/E272)</f>
        <v>#DIV/0!</v>
      </c>
      <c r="M272" s="1376">
        <v>0</v>
      </c>
      <c r="N272" s="1343">
        <f>SUM(V272:V275)</f>
        <v>4</v>
      </c>
      <c r="O272" s="1343">
        <f>SUM(V272:V278)</f>
        <v>7</v>
      </c>
      <c r="P272" s="1343">
        <f>SUM(V272:V282)</f>
        <v>11</v>
      </c>
      <c r="Q272" s="1343">
        <f>SUM(V272:V292)</f>
        <v>21</v>
      </c>
      <c r="R272" s="1343">
        <v>21</v>
      </c>
      <c r="S272" s="1403">
        <v>26</v>
      </c>
      <c r="T272" s="1372" t="s">
        <v>567</v>
      </c>
      <c r="U272" s="835" t="s">
        <v>856</v>
      </c>
      <c r="V272" s="836">
        <v>1</v>
      </c>
      <c r="W272" s="1418"/>
      <c r="X272" s="1406" t="s">
        <v>1040</v>
      </c>
      <c r="Y272" s="1257"/>
    </row>
    <row r="273" spans="1:25" ht="108.5" x14ac:dyDescent="0.25">
      <c r="A273" s="1271"/>
      <c r="B273" s="1280"/>
      <c r="C273" s="1282"/>
      <c r="D273" s="1284"/>
      <c r="E273" s="1286"/>
      <c r="F273" s="1289"/>
      <c r="G273" s="1291"/>
      <c r="H273" s="1293"/>
      <c r="I273" s="1274"/>
      <c r="J273" s="1291"/>
      <c r="K273" s="1293"/>
      <c r="L273" s="1274"/>
      <c r="M273" s="1377"/>
      <c r="N273" s="1344"/>
      <c r="O273" s="1344"/>
      <c r="P273" s="1344"/>
      <c r="Q273" s="1344"/>
      <c r="R273" s="1344"/>
      <c r="S273" s="1404"/>
      <c r="T273" s="1373"/>
      <c r="U273" s="835" t="s">
        <v>857</v>
      </c>
      <c r="V273" s="836">
        <v>1</v>
      </c>
      <c r="W273" s="1418"/>
      <c r="X273" s="1407"/>
      <c r="Y273" s="1258"/>
    </row>
    <row r="274" spans="1:25" ht="72.650000000000006" customHeight="1" x14ac:dyDescent="0.25">
      <c r="A274" s="1271"/>
      <c r="B274" s="1280"/>
      <c r="C274" s="1282"/>
      <c r="D274" s="1284"/>
      <c r="E274" s="1286"/>
      <c r="F274" s="1289"/>
      <c r="G274" s="1291"/>
      <c r="H274" s="1293"/>
      <c r="I274" s="1274"/>
      <c r="J274" s="1291"/>
      <c r="K274" s="1293"/>
      <c r="L274" s="1274"/>
      <c r="M274" s="1377"/>
      <c r="N274" s="1344"/>
      <c r="O274" s="1344"/>
      <c r="P274" s="1344"/>
      <c r="Q274" s="1344"/>
      <c r="R274" s="1344"/>
      <c r="S274" s="1404"/>
      <c r="T274" s="1373"/>
      <c r="U274" s="835" t="s">
        <v>858</v>
      </c>
      <c r="V274" s="836">
        <v>1</v>
      </c>
      <c r="W274" s="1418"/>
      <c r="X274" s="1407"/>
      <c r="Y274" s="1258"/>
    </row>
    <row r="275" spans="1:25" ht="87.65" customHeight="1" x14ac:dyDescent="0.25">
      <c r="A275" s="1271"/>
      <c r="B275" s="1280"/>
      <c r="C275" s="1282"/>
      <c r="D275" s="1284"/>
      <c r="E275" s="1286"/>
      <c r="F275" s="1289"/>
      <c r="G275" s="1291"/>
      <c r="H275" s="1293"/>
      <c r="I275" s="1274"/>
      <c r="J275" s="1291"/>
      <c r="K275" s="1293"/>
      <c r="L275" s="1274"/>
      <c r="M275" s="1377"/>
      <c r="N275" s="1344"/>
      <c r="O275" s="1344"/>
      <c r="P275" s="1344"/>
      <c r="Q275" s="1344"/>
      <c r="R275" s="1344"/>
      <c r="S275" s="1404"/>
      <c r="T275" s="1373"/>
      <c r="U275" s="835" t="s">
        <v>859</v>
      </c>
      <c r="V275" s="836">
        <v>1</v>
      </c>
      <c r="W275" s="1418"/>
      <c r="X275" s="1407"/>
      <c r="Y275" s="1258"/>
    </row>
    <row r="276" spans="1:25" ht="93" x14ac:dyDescent="0.25">
      <c r="A276" s="1271"/>
      <c r="B276" s="1280"/>
      <c r="C276" s="1282"/>
      <c r="D276" s="1284"/>
      <c r="E276" s="1286"/>
      <c r="F276" s="1289"/>
      <c r="G276" s="1291"/>
      <c r="H276" s="1293"/>
      <c r="I276" s="1274"/>
      <c r="J276" s="1291"/>
      <c r="K276" s="1293"/>
      <c r="L276" s="1274"/>
      <c r="M276" s="1377"/>
      <c r="N276" s="1344"/>
      <c r="O276" s="1344"/>
      <c r="P276" s="1344"/>
      <c r="Q276" s="1344"/>
      <c r="R276" s="1344"/>
      <c r="S276" s="1404"/>
      <c r="T276" s="1373"/>
      <c r="U276" s="835" t="s">
        <v>860</v>
      </c>
      <c r="V276" s="836">
        <v>1</v>
      </c>
      <c r="W276" s="1418"/>
      <c r="X276" s="1407"/>
      <c r="Y276" s="1258"/>
    </row>
    <row r="277" spans="1:25" ht="93" x14ac:dyDescent="0.25">
      <c r="A277" s="1271"/>
      <c r="B277" s="1280"/>
      <c r="C277" s="1282"/>
      <c r="D277" s="1284"/>
      <c r="E277" s="1286"/>
      <c r="F277" s="1289"/>
      <c r="G277" s="1291"/>
      <c r="H277" s="1293"/>
      <c r="I277" s="1274"/>
      <c r="J277" s="1291"/>
      <c r="K277" s="1293"/>
      <c r="L277" s="1274"/>
      <c r="M277" s="1377"/>
      <c r="N277" s="1344"/>
      <c r="O277" s="1344"/>
      <c r="P277" s="1344"/>
      <c r="Q277" s="1344"/>
      <c r="R277" s="1344"/>
      <c r="S277" s="1404"/>
      <c r="T277" s="1373"/>
      <c r="U277" s="835" t="s">
        <v>861</v>
      </c>
      <c r="V277" s="836">
        <v>1</v>
      </c>
      <c r="W277" s="1418"/>
      <c r="X277" s="1407"/>
      <c r="Y277" s="1258"/>
    </row>
    <row r="278" spans="1:25" ht="93" x14ac:dyDescent="0.25">
      <c r="A278" s="1271"/>
      <c r="B278" s="1280"/>
      <c r="C278" s="1282"/>
      <c r="D278" s="1284"/>
      <c r="E278" s="1286"/>
      <c r="F278" s="1289"/>
      <c r="G278" s="1291"/>
      <c r="H278" s="1293"/>
      <c r="I278" s="1274"/>
      <c r="J278" s="1291"/>
      <c r="K278" s="1293"/>
      <c r="L278" s="1274"/>
      <c r="M278" s="1377"/>
      <c r="N278" s="1344"/>
      <c r="O278" s="1344"/>
      <c r="P278" s="1344"/>
      <c r="Q278" s="1344"/>
      <c r="R278" s="1344"/>
      <c r="S278" s="1404"/>
      <c r="T278" s="1373"/>
      <c r="U278" s="835" t="s">
        <v>862</v>
      </c>
      <c r="V278" s="836">
        <v>1</v>
      </c>
      <c r="W278" s="1418"/>
      <c r="X278" s="1407"/>
      <c r="Y278" s="1258"/>
    </row>
    <row r="279" spans="1:25" ht="93" x14ac:dyDescent="0.25">
      <c r="A279" s="1271"/>
      <c r="B279" s="1280"/>
      <c r="C279" s="1282"/>
      <c r="D279" s="1284"/>
      <c r="E279" s="1286"/>
      <c r="F279" s="1289"/>
      <c r="G279" s="1291"/>
      <c r="H279" s="1293"/>
      <c r="I279" s="1274"/>
      <c r="J279" s="1291"/>
      <c r="K279" s="1293"/>
      <c r="L279" s="1274"/>
      <c r="M279" s="1377"/>
      <c r="N279" s="1344"/>
      <c r="O279" s="1344"/>
      <c r="P279" s="1344"/>
      <c r="Q279" s="1344"/>
      <c r="R279" s="1344"/>
      <c r="S279" s="1404"/>
      <c r="T279" s="1373"/>
      <c r="U279" s="835" t="s">
        <v>863</v>
      </c>
      <c r="V279" s="836">
        <v>1</v>
      </c>
      <c r="W279" s="1418"/>
      <c r="X279" s="1407"/>
      <c r="Y279" s="1258"/>
    </row>
    <row r="280" spans="1:25" ht="93" x14ac:dyDescent="0.25">
      <c r="A280" s="1271"/>
      <c r="B280" s="1280"/>
      <c r="C280" s="1282"/>
      <c r="D280" s="1284"/>
      <c r="E280" s="1286"/>
      <c r="F280" s="1289"/>
      <c r="G280" s="1291"/>
      <c r="H280" s="1293"/>
      <c r="I280" s="1274"/>
      <c r="J280" s="1291"/>
      <c r="K280" s="1293"/>
      <c r="L280" s="1274"/>
      <c r="M280" s="1377"/>
      <c r="N280" s="1344"/>
      <c r="O280" s="1344"/>
      <c r="P280" s="1344"/>
      <c r="Q280" s="1344"/>
      <c r="R280" s="1344"/>
      <c r="S280" s="1404"/>
      <c r="T280" s="1373"/>
      <c r="U280" s="835" t="s">
        <v>864</v>
      </c>
      <c r="V280" s="836">
        <v>1</v>
      </c>
      <c r="W280" s="1418"/>
      <c r="X280" s="1407"/>
      <c r="Y280" s="1258"/>
    </row>
    <row r="281" spans="1:25" ht="97.75" customHeight="1" x14ac:dyDescent="0.25">
      <c r="A281" s="1271"/>
      <c r="B281" s="1280"/>
      <c r="C281" s="1282"/>
      <c r="D281" s="1284"/>
      <c r="E281" s="1286"/>
      <c r="F281" s="1289"/>
      <c r="G281" s="1291"/>
      <c r="H281" s="1293"/>
      <c r="I281" s="1274"/>
      <c r="J281" s="1291"/>
      <c r="K281" s="1293"/>
      <c r="L281" s="1274"/>
      <c r="M281" s="1377"/>
      <c r="N281" s="1344"/>
      <c r="O281" s="1344"/>
      <c r="P281" s="1344"/>
      <c r="Q281" s="1344"/>
      <c r="R281" s="1344"/>
      <c r="S281" s="1404"/>
      <c r="T281" s="1373"/>
      <c r="U281" s="835" t="s">
        <v>865</v>
      </c>
      <c r="V281" s="836">
        <v>1</v>
      </c>
      <c r="W281" s="1418"/>
      <c r="X281" s="1407"/>
      <c r="Y281" s="1258"/>
    </row>
    <row r="282" spans="1:25" ht="108.5" x14ac:dyDescent="0.25">
      <c r="A282" s="1271"/>
      <c r="B282" s="1280"/>
      <c r="C282" s="1282"/>
      <c r="D282" s="1284"/>
      <c r="E282" s="1286"/>
      <c r="F282" s="1289"/>
      <c r="G282" s="1291"/>
      <c r="H282" s="1293"/>
      <c r="I282" s="1274"/>
      <c r="J282" s="1291"/>
      <c r="K282" s="1293"/>
      <c r="L282" s="1274"/>
      <c r="M282" s="1377"/>
      <c r="N282" s="1344"/>
      <c r="O282" s="1344"/>
      <c r="P282" s="1344"/>
      <c r="Q282" s="1344"/>
      <c r="R282" s="1344"/>
      <c r="S282" s="1404"/>
      <c r="T282" s="1373"/>
      <c r="U282" s="835" t="s">
        <v>866</v>
      </c>
      <c r="V282" s="836">
        <v>1</v>
      </c>
      <c r="W282" s="1418"/>
      <c r="X282" s="1407"/>
      <c r="Y282" s="1258"/>
    </row>
    <row r="283" spans="1:25" ht="77.5" customHeight="1" x14ac:dyDescent="0.25">
      <c r="A283" s="1271"/>
      <c r="B283" s="1280"/>
      <c r="C283" s="1282"/>
      <c r="D283" s="1284"/>
      <c r="E283" s="1286"/>
      <c r="F283" s="1289"/>
      <c r="G283" s="1291"/>
      <c r="H283" s="1293"/>
      <c r="I283" s="1274"/>
      <c r="J283" s="1291"/>
      <c r="K283" s="1293"/>
      <c r="L283" s="1274"/>
      <c r="M283" s="1377"/>
      <c r="N283" s="1344"/>
      <c r="O283" s="1344"/>
      <c r="P283" s="1344"/>
      <c r="Q283" s="1344"/>
      <c r="R283" s="1344"/>
      <c r="S283" s="1404"/>
      <c r="T283" s="1373"/>
      <c r="U283" s="835" t="s">
        <v>867</v>
      </c>
      <c r="V283" s="836">
        <v>1</v>
      </c>
      <c r="W283" s="1418"/>
      <c r="X283" s="1407"/>
      <c r="Y283" s="1258"/>
    </row>
    <row r="284" spans="1:25" ht="77.5" x14ac:dyDescent="0.25">
      <c r="A284" s="1271"/>
      <c r="B284" s="1280"/>
      <c r="C284" s="1282"/>
      <c r="D284" s="1284"/>
      <c r="E284" s="1286"/>
      <c r="F284" s="1289"/>
      <c r="G284" s="1291"/>
      <c r="H284" s="1293"/>
      <c r="I284" s="1274"/>
      <c r="J284" s="1291"/>
      <c r="K284" s="1293"/>
      <c r="L284" s="1274"/>
      <c r="M284" s="1377"/>
      <c r="N284" s="1344"/>
      <c r="O284" s="1344"/>
      <c r="P284" s="1344"/>
      <c r="Q284" s="1344"/>
      <c r="R284" s="1344"/>
      <c r="S284" s="1404"/>
      <c r="T284" s="1373"/>
      <c r="U284" s="835" t="s">
        <v>900</v>
      </c>
      <c r="V284" s="836">
        <v>1</v>
      </c>
      <c r="W284" s="1418"/>
      <c r="X284" s="1407"/>
      <c r="Y284" s="1258"/>
    </row>
    <row r="285" spans="1:25" ht="62" x14ac:dyDescent="0.25">
      <c r="A285" s="1271"/>
      <c r="B285" s="1280"/>
      <c r="C285" s="1282"/>
      <c r="D285" s="1284"/>
      <c r="E285" s="1286"/>
      <c r="F285" s="1289"/>
      <c r="G285" s="1291"/>
      <c r="H285" s="1293"/>
      <c r="I285" s="1274"/>
      <c r="J285" s="1291"/>
      <c r="K285" s="1293"/>
      <c r="L285" s="1274"/>
      <c r="M285" s="1377"/>
      <c r="N285" s="1344"/>
      <c r="O285" s="1344"/>
      <c r="P285" s="1344"/>
      <c r="Q285" s="1344"/>
      <c r="R285" s="1344"/>
      <c r="S285" s="1404"/>
      <c r="T285" s="1373"/>
      <c r="U285" s="835" t="s">
        <v>901</v>
      </c>
      <c r="V285" s="836">
        <v>1</v>
      </c>
      <c r="W285" s="1418"/>
      <c r="X285" s="1407"/>
      <c r="Y285" s="1258"/>
    </row>
    <row r="286" spans="1:25" ht="93" x14ac:dyDescent="0.25">
      <c r="A286" s="1271"/>
      <c r="B286" s="1280"/>
      <c r="C286" s="1282"/>
      <c r="D286" s="1284"/>
      <c r="E286" s="1286"/>
      <c r="F286" s="1289"/>
      <c r="G286" s="1291"/>
      <c r="H286" s="1293"/>
      <c r="I286" s="1274"/>
      <c r="J286" s="1291"/>
      <c r="K286" s="1293"/>
      <c r="L286" s="1274"/>
      <c r="M286" s="1377"/>
      <c r="N286" s="1344"/>
      <c r="O286" s="1344"/>
      <c r="P286" s="1344"/>
      <c r="Q286" s="1344"/>
      <c r="R286" s="1344"/>
      <c r="S286" s="1404"/>
      <c r="T286" s="1373"/>
      <c r="U286" s="835" t="s">
        <v>902</v>
      </c>
      <c r="V286" s="836">
        <v>1</v>
      </c>
      <c r="W286" s="1418"/>
      <c r="X286" s="1407"/>
      <c r="Y286" s="1258"/>
    </row>
    <row r="287" spans="1:25" ht="77.5" x14ac:dyDescent="0.25">
      <c r="A287" s="1271"/>
      <c r="B287" s="1280"/>
      <c r="C287" s="1282"/>
      <c r="D287" s="1284"/>
      <c r="E287" s="1286"/>
      <c r="F287" s="1289"/>
      <c r="G287" s="1291"/>
      <c r="H287" s="1293"/>
      <c r="I287" s="1274"/>
      <c r="J287" s="1291"/>
      <c r="K287" s="1293"/>
      <c r="L287" s="1274"/>
      <c r="M287" s="1377"/>
      <c r="N287" s="1344"/>
      <c r="O287" s="1344"/>
      <c r="P287" s="1344"/>
      <c r="Q287" s="1344"/>
      <c r="R287" s="1344"/>
      <c r="S287" s="1404"/>
      <c r="T287" s="1373"/>
      <c r="U287" s="835" t="s">
        <v>903</v>
      </c>
      <c r="V287" s="836">
        <v>1</v>
      </c>
      <c r="W287" s="1418"/>
      <c r="X287" s="1407"/>
      <c r="Y287" s="1258"/>
    </row>
    <row r="288" spans="1:25" ht="77.5" x14ac:dyDescent="0.25">
      <c r="A288" s="1271"/>
      <c r="B288" s="1280"/>
      <c r="C288" s="1282"/>
      <c r="D288" s="1284"/>
      <c r="E288" s="1286"/>
      <c r="F288" s="1289"/>
      <c r="G288" s="1291"/>
      <c r="H288" s="1293"/>
      <c r="I288" s="1274"/>
      <c r="J288" s="1291"/>
      <c r="K288" s="1293"/>
      <c r="L288" s="1274"/>
      <c r="M288" s="1377"/>
      <c r="N288" s="1344"/>
      <c r="O288" s="1344"/>
      <c r="P288" s="1344"/>
      <c r="Q288" s="1344"/>
      <c r="R288" s="1344"/>
      <c r="S288" s="1404"/>
      <c r="T288" s="1373"/>
      <c r="U288" s="835" t="s">
        <v>904</v>
      </c>
      <c r="V288" s="836">
        <v>1</v>
      </c>
      <c r="W288" s="1418"/>
      <c r="X288" s="1407"/>
      <c r="Y288" s="1258"/>
    </row>
    <row r="289" spans="1:25" ht="46.5" x14ac:dyDescent="0.25">
      <c r="A289" s="1271"/>
      <c r="B289" s="1280"/>
      <c r="C289" s="1282"/>
      <c r="D289" s="1284"/>
      <c r="E289" s="1286"/>
      <c r="F289" s="1289"/>
      <c r="G289" s="1291"/>
      <c r="H289" s="1293"/>
      <c r="I289" s="1274"/>
      <c r="J289" s="1291"/>
      <c r="K289" s="1293"/>
      <c r="L289" s="1274"/>
      <c r="M289" s="1377"/>
      <c r="N289" s="1344"/>
      <c r="O289" s="1344"/>
      <c r="P289" s="1344"/>
      <c r="Q289" s="1344"/>
      <c r="R289" s="1344"/>
      <c r="S289" s="1404"/>
      <c r="T289" s="1373"/>
      <c r="U289" s="835" t="s">
        <v>905</v>
      </c>
      <c r="V289" s="836">
        <v>1</v>
      </c>
      <c r="W289" s="1418"/>
      <c r="X289" s="1407"/>
      <c r="Y289" s="1258"/>
    </row>
    <row r="290" spans="1:25" ht="124" x14ac:dyDescent="0.25">
      <c r="A290" s="1271"/>
      <c r="B290" s="1280"/>
      <c r="C290" s="1282"/>
      <c r="D290" s="1284"/>
      <c r="E290" s="1286"/>
      <c r="F290" s="1289"/>
      <c r="G290" s="1291"/>
      <c r="H290" s="1293"/>
      <c r="I290" s="1274"/>
      <c r="J290" s="1291"/>
      <c r="K290" s="1293"/>
      <c r="L290" s="1274"/>
      <c r="M290" s="1377"/>
      <c r="N290" s="1344"/>
      <c r="O290" s="1344"/>
      <c r="P290" s="1344"/>
      <c r="Q290" s="1344"/>
      <c r="R290" s="1344"/>
      <c r="S290" s="1404"/>
      <c r="T290" s="1373"/>
      <c r="U290" s="835" t="s">
        <v>906</v>
      </c>
      <c r="V290" s="836">
        <v>1</v>
      </c>
      <c r="W290" s="1418"/>
      <c r="X290" s="1407"/>
      <c r="Y290" s="1258"/>
    </row>
    <row r="291" spans="1:25" ht="93" x14ac:dyDescent="0.25">
      <c r="A291" s="1271"/>
      <c r="B291" s="1280"/>
      <c r="C291" s="1282"/>
      <c r="D291" s="1284"/>
      <c r="E291" s="1286"/>
      <c r="F291" s="1289"/>
      <c r="G291" s="1291"/>
      <c r="H291" s="1293"/>
      <c r="I291" s="1274"/>
      <c r="J291" s="1291"/>
      <c r="K291" s="1293"/>
      <c r="L291" s="1274"/>
      <c r="M291" s="1377"/>
      <c r="N291" s="1344"/>
      <c r="O291" s="1344"/>
      <c r="P291" s="1344"/>
      <c r="Q291" s="1344"/>
      <c r="R291" s="1344"/>
      <c r="S291" s="1404"/>
      <c r="T291" s="1373"/>
      <c r="U291" s="835" t="s">
        <v>999</v>
      </c>
      <c r="V291" s="836">
        <v>1</v>
      </c>
      <c r="W291" s="1418"/>
      <c r="X291" s="1407"/>
      <c r="Y291" s="1258"/>
    </row>
    <row r="292" spans="1:25" ht="46.5" customHeight="1" x14ac:dyDescent="0.25">
      <c r="A292" s="1271"/>
      <c r="B292" s="1280"/>
      <c r="C292" s="1282"/>
      <c r="D292" s="1284"/>
      <c r="E292" s="1286"/>
      <c r="F292" s="1289"/>
      <c r="G292" s="1291"/>
      <c r="H292" s="1293"/>
      <c r="I292" s="1274"/>
      <c r="J292" s="1291"/>
      <c r="K292" s="1293"/>
      <c r="L292" s="1274"/>
      <c r="M292" s="1377"/>
      <c r="N292" s="1344"/>
      <c r="O292" s="1344"/>
      <c r="P292" s="1344"/>
      <c r="Q292" s="1344"/>
      <c r="R292" s="1344"/>
      <c r="S292" s="1404"/>
      <c r="T292" s="1373"/>
      <c r="U292" s="835" t="s">
        <v>917</v>
      </c>
      <c r="V292" s="836">
        <v>1</v>
      </c>
      <c r="W292" s="1418"/>
      <c r="X292" s="1407"/>
      <c r="Y292" s="1258"/>
    </row>
    <row r="293" spans="1:25" ht="46.5" customHeight="1" x14ac:dyDescent="0.25">
      <c r="A293" s="1271"/>
      <c r="B293" s="1280"/>
      <c r="C293" s="1282"/>
      <c r="D293" s="1284"/>
      <c r="E293" s="1286"/>
      <c r="F293" s="1289"/>
      <c r="G293" s="1291"/>
      <c r="H293" s="1293"/>
      <c r="I293" s="1274"/>
      <c r="J293" s="1291"/>
      <c r="K293" s="1293"/>
      <c r="L293" s="1274"/>
      <c r="M293" s="1377"/>
      <c r="N293" s="1344"/>
      <c r="O293" s="1344"/>
      <c r="P293" s="1344"/>
      <c r="Q293" s="1344"/>
      <c r="R293" s="1344"/>
      <c r="S293" s="1404"/>
      <c r="T293" s="1373"/>
      <c r="U293" s="835" t="s">
        <v>998</v>
      </c>
      <c r="V293" s="836">
        <v>1</v>
      </c>
      <c r="W293" s="1418"/>
      <c r="X293" s="1407"/>
      <c r="Y293" s="1258"/>
    </row>
    <row r="294" spans="1:25" ht="62" x14ac:dyDescent="0.25">
      <c r="A294" s="1272"/>
      <c r="B294" s="1295"/>
      <c r="C294" s="1294"/>
      <c r="D294" s="1302"/>
      <c r="E294" s="1287"/>
      <c r="F294" s="1309"/>
      <c r="G294" s="1336"/>
      <c r="H294" s="1349"/>
      <c r="I294" s="1275"/>
      <c r="J294" s="1336"/>
      <c r="K294" s="1349"/>
      <c r="L294" s="1275"/>
      <c r="M294" s="1378"/>
      <c r="N294" s="1345"/>
      <c r="O294" s="1345"/>
      <c r="P294" s="1345"/>
      <c r="Q294" s="1345"/>
      <c r="R294" s="1345"/>
      <c r="S294" s="1405"/>
      <c r="T294" s="1380"/>
      <c r="U294" s="835" t="s">
        <v>1021</v>
      </c>
      <c r="V294" s="836">
        <v>1</v>
      </c>
      <c r="W294" s="1418"/>
      <c r="X294" s="1408"/>
      <c r="Y294" s="1259"/>
    </row>
    <row r="295" spans="1:25" ht="60" customHeight="1" x14ac:dyDescent="0.25">
      <c r="A295" s="1270" t="s">
        <v>853</v>
      </c>
      <c r="B295" s="1279" t="s">
        <v>265</v>
      </c>
      <c r="C295" s="1281" t="s">
        <v>854</v>
      </c>
      <c r="D295" s="1283" t="s">
        <v>855</v>
      </c>
      <c r="E295" s="1285">
        <v>0</v>
      </c>
      <c r="F295" s="1288">
        <v>0</v>
      </c>
      <c r="G295" s="1290"/>
      <c r="H295" s="1292"/>
      <c r="I295" s="1273"/>
      <c r="J295" s="1290"/>
      <c r="K295" s="1292"/>
      <c r="L295" s="1273"/>
      <c r="M295" s="1350">
        <v>0</v>
      </c>
      <c r="N295" s="1276">
        <f>SUM(V295:V297)</f>
        <v>3</v>
      </c>
      <c r="O295" s="1276">
        <f>SUM(V295:V297)</f>
        <v>3</v>
      </c>
      <c r="P295" s="1276">
        <f>SUM(V295:V300)</f>
        <v>6</v>
      </c>
      <c r="Q295" s="1276">
        <v>7</v>
      </c>
      <c r="R295" s="1276">
        <v>7</v>
      </c>
      <c r="S295" s="1393">
        <v>10</v>
      </c>
      <c r="T295" s="1372"/>
      <c r="U295" s="835" t="s">
        <v>868</v>
      </c>
      <c r="V295" s="836">
        <v>1</v>
      </c>
      <c r="W295" s="1400" t="s">
        <v>327</v>
      </c>
      <c r="X295" s="1409" t="s">
        <v>1044</v>
      </c>
      <c r="Y295" s="1415"/>
    </row>
    <row r="296" spans="1:25" ht="60" customHeight="1" x14ac:dyDescent="0.25">
      <c r="A296" s="1271"/>
      <c r="B296" s="1280"/>
      <c r="C296" s="1282"/>
      <c r="D296" s="1284"/>
      <c r="E296" s="1286"/>
      <c r="F296" s="1289"/>
      <c r="G296" s="1291"/>
      <c r="H296" s="1293"/>
      <c r="I296" s="1274"/>
      <c r="J296" s="1291"/>
      <c r="K296" s="1293"/>
      <c r="L296" s="1274"/>
      <c r="M296" s="1351"/>
      <c r="N296" s="1277"/>
      <c r="O296" s="1277"/>
      <c r="P296" s="1277"/>
      <c r="Q296" s="1277"/>
      <c r="R296" s="1277"/>
      <c r="S296" s="1394"/>
      <c r="T296" s="1373"/>
      <c r="U296" s="835" t="s">
        <v>869</v>
      </c>
      <c r="V296" s="836">
        <v>1</v>
      </c>
      <c r="W296" s="1401"/>
      <c r="X296" s="1410"/>
      <c r="Y296" s="1416"/>
    </row>
    <row r="297" spans="1:25" ht="60" customHeight="1" x14ac:dyDescent="0.25">
      <c r="A297" s="1271"/>
      <c r="B297" s="1280"/>
      <c r="C297" s="1282"/>
      <c r="D297" s="1284"/>
      <c r="E297" s="1286"/>
      <c r="F297" s="1289"/>
      <c r="G297" s="1291"/>
      <c r="H297" s="1293"/>
      <c r="I297" s="1274"/>
      <c r="J297" s="1291"/>
      <c r="K297" s="1293"/>
      <c r="L297" s="1274"/>
      <c r="M297" s="1351"/>
      <c r="N297" s="1277"/>
      <c r="O297" s="1277"/>
      <c r="P297" s="1277"/>
      <c r="Q297" s="1277"/>
      <c r="R297" s="1277"/>
      <c r="S297" s="1394"/>
      <c r="T297" s="1373"/>
      <c r="U297" s="835" t="s">
        <v>870</v>
      </c>
      <c r="V297" s="836">
        <v>1</v>
      </c>
      <c r="W297" s="1401"/>
      <c r="X297" s="1410"/>
      <c r="Y297" s="1416"/>
    </row>
    <row r="298" spans="1:25" ht="69.650000000000006" customHeight="1" x14ac:dyDescent="0.25">
      <c r="A298" s="1271"/>
      <c r="B298" s="1280"/>
      <c r="C298" s="1282"/>
      <c r="D298" s="1284"/>
      <c r="E298" s="1286"/>
      <c r="F298" s="1289"/>
      <c r="G298" s="1291"/>
      <c r="H298" s="1293"/>
      <c r="I298" s="1274"/>
      <c r="J298" s="1291"/>
      <c r="K298" s="1293"/>
      <c r="L298" s="1274"/>
      <c r="M298" s="1351"/>
      <c r="N298" s="1277"/>
      <c r="O298" s="1277"/>
      <c r="P298" s="1277"/>
      <c r="Q298" s="1277"/>
      <c r="R298" s="1277"/>
      <c r="S298" s="1394"/>
      <c r="T298" s="1373"/>
      <c r="U298" s="835" t="s">
        <v>871</v>
      </c>
      <c r="V298" s="836">
        <v>1</v>
      </c>
      <c r="W298" s="1401"/>
      <c r="X298" s="1410"/>
      <c r="Y298" s="1416"/>
    </row>
    <row r="299" spans="1:25" ht="60" customHeight="1" x14ac:dyDescent="0.25">
      <c r="A299" s="1271"/>
      <c r="B299" s="1280"/>
      <c r="C299" s="1282"/>
      <c r="D299" s="1284"/>
      <c r="E299" s="1286"/>
      <c r="F299" s="1289"/>
      <c r="G299" s="1291"/>
      <c r="H299" s="1293"/>
      <c r="I299" s="1274"/>
      <c r="J299" s="1291"/>
      <c r="K299" s="1293"/>
      <c r="L299" s="1274"/>
      <c r="M299" s="1351"/>
      <c r="N299" s="1277"/>
      <c r="O299" s="1277"/>
      <c r="P299" s="1277"/>
      <c r="Q299" s="1277"/>
      <c r="R299" s="1277"/>
      <c r="S299" s="1394"/>
      <c r="T299" s="1373"/>
      <c r="U299" s="835" t="s">
        <v>872</v>
      </c>
      <c r="V299" s="836">
        <v>1</v>
      </c>
      <c r="W299" s="1401"/>
      <c r="X299" s="1410"/>
      <c r="Y299" s="1416"/>
    </row>
    <row r="300" spans="1:25" ht="60" customHeight="1" x14ac:dyDescent="0.25">
      <c r="A300" s="1271"/>
      <c r="B300" s="1280"/>
      <c r="C300" s="1282"/>
      <c r="D300" s="1284"/>
      <c r="E300" s="1286"/>
      <c r="F300" s="1289"/>
      <c r="G300" s="1291"/>
      <c r="H300" s="1293"/>
      <c r="I300" s="1274"/>
      <c r="J300" s="1291"/>
      <c r="K300" s="1293"/>
      <c r="L300" s="1274"/>
      <c r="M300" s="1351"/>
      <c r="N300" s="1277"/>
      <c r="O300" s="1277"/>
      <c r="P300" s="1277"/>
      <c r="Q300" s="1277"/>
      <c r="R300" s="1277"/>
      <c r="S300" s="1394"/>
      <c r="T300" s="1373"/>
      <c r="U300" s="835" t="s">
        <v>907</v>
      </c>
      <c r="V300" s="836">
        <v>1</v>
      </c>
      <c r="W300" s="1401"/>
      <c r="X300" s="1410"/>
      <c r="Y300" s="1416"/>
    </row>
    <row r="301" spans="1:25" ht="60" customHeight="1" x14ac:dyDescent="0.25">
      <c r="A301" s="1271"/>
      <c r="B301" s="1280"/>
      <c r="C301" s="1282"/>
      <c r="D301" s="1284"/>
      <c r="E301" s="1286"/>
      <c r="F301" s="1289"/>
      <c r="G301" s="1291"/>
      <c r="H301" s="1293"/>
      <c r="I301" s="1274"/>
      <c r="J301" s="1291"/>
      <c r="K301" s="1293"/>
      <c r="L301" s="1274"/>
      <c r="M301" s="1351"/>
      <c r="N301" s="1277"/>
      <c r="O301" s="1277"/>
      <c r="P301" s="1277"/>
      <c r="Q301" s="1277"/>
      <c r="R301" s="1277"/>
      <c r="S301" s="1394"/>
      <c r="T301" s="1373"/>
      <c r="U301" s="835" t="s">
        <v>1020</v>
      </c>
      <c r="V301" s="836">
        <v>1</v>
      </c>
      <c r="W301" s="1401"/>
      <c r="X301" s="1410"/>
      <c r="Y301" s="1416"/>
    </row>
    <row r="302" spans="1:25" ht="60" customHeight="1" x14ac:dyDescent="0.25">
      <c r="A302" s="1271"/>
      <c r="B302" s="1280"/>
      <c r="C302" s="1282"/>
      <c r="D302" s="1284"/>
      <c r="E302" s="1286"/>
      <c r="F302" s="1289"/>
      <c r="G302" s="1291"/>
      <c r="H302" s="1293"/>
      <c r="I302" s="1274"/>
      <c r="J302" s="1291"/>
      <c r="K302" s="1293"/>
      <c r="L302" s="1274"/>
      <c r="M302" s="1351"/>
      <c r="N302" s="1277"/>
      <c r="O302" s="1277"/>
      <c r="P302" s="1277"/>
      <c r="Q302" s="1277"/>
      <c r="R302" s="1277"/>
      <c r="S302" s="1394"/>
      <c r="T302" s="1373"/>
      <c r="U302" s="835" t="s">
        <v>1041</v>
      </c>
      <c r="V302" s="836">
        <v>1</v>
      </c>
      <c r="W302" s="1401"/>
      <c r="X302" s="1410"/>
      <c r="Y302" s="1416"/>
    </row>
    <row r="303" spans="1:25" ht="60" customHeight="1" x14ac:dyDescent="0.25">
      <c r="A303" s="1271"/>
      <c r="B303" s="1280"/>
      <c r="C303" s="1282"/>
      <c r="D303" s="1284"/>
      <c r="E303" s="1286"/>
      <c r="F303" s="1289"/>
      <c r="G303" s="1291"/>
      <c r="H303" s="1293"/>
      <c r="I303" s="1274"/>
      <c r="J303" s="1291"/>
      <c r="K303" s="1293"/>
      <c r="L303" s="1274"/>
      <c r="M303" s="1351"/>
      <c r="N303" s="1277"/>
      <c r="O303" s="1277"/>
      <c r="P303" s="1277"/>
      <c r="Q303" s="1277"/>
      <c r="R303" s="1277"/>
      <c r="S303" s="1394"/>
      <c r="T303" s="1373"/>
      <c r="U303" s="835" t="s">
        <v>1042</v>
      </c>
      <c r="V303" s="836">
        <v>1</v>
      </c>
      <c r="W303" s="1401"/>
      <c r="X303" s="1410"/>
      <c r="Y303" s="1416"/>
    </row>
    <row r="304" spans="1:25" ht="60" customHeight="1" x14ac:dyDescent="0.25">
      <c r="A304" s="1272"/>
      <c r="B304" s="1295"/>
      <c r="C304" s="1294"/>
      <c r="D304" s="1302"/>
      <c r="E304" s="1287"/>
      <c r="F304" s="1309"/>
      <c r="G304" s="1336"/>
      <c r="H304" s="1349"/>
      <c r="I304" s="1275"/>
      <c r="J304" s="1336"/>
      <c r="K304" s="1349"/>
      <c r="L304" s="1275"/>
      <c r="M304" s="1352"/>
      <c r="N304" s="1278"/>
      <c r="O304" s="1278"/>
      <c r="P304" s="1278"/>
      <c r="Q304" s="1278"/>
      <c r="R304" s="1278"/>
      <c r="S304" s="1394"/>
      <c r="T304" s="1373"/>
      <c r="U304" s="835" t="s">
        <v>1043</v>
      </c>
      <c r="V304" s="836">
        <v>1</v>
      </c>
      <c r="W304" s="1402"/>
      <c r="X304" s="1411"/>
      <c r="Y304" s="1417"/>
    </row>
    <row r="305" spans="1:25" ht="15" customHeight="1" x14ac:dyDescent="0.25">
      <c r="A305" s="837" t="s">
        <v>287</v>
      </c>
      <c r="B305" s="910" t="s">
        <v>568</v>
      </c>
      <c r="C305" s="911"/>
      <c r="D305" s="911"/>
      <c r="E305" s="912"/>
      <c r="F305" s="913"/>
      <c r="G305" s="913"/>
      <c r="H305" s="914"/>
      <c r="I305" s="915"/>
      <c r="J305" s="913"/>
      <c r="K305" s="914"/>
      <c r="L305" s="915"/>
      <c r="M305" s="916"/>
      <c r="N305" s="916"/>
      <c r="O305" s="916"/>
      <c r="P305" s="916"/>
      <c r="Q305" s="916"/>
      <c r="R305" s="916"/>
      <c r="S305" s="1250"/>
      <c r="T305" s="838"/>
      <c r="U305" s="826"/>
      <c r="V305" s="826"/>
      <c r="W305" s="826"/>
      <c r="X305" s="826"/>
    </row>
    <row r="306" spans="1:25" ht="290.5" customHeight="1" x14ac:dyDescent="0.25">
      <c r="A306" s="798"/>
      <c r="B306" s="847" t="s">
        <v>569</v>
      </c>
      <c r="C306" s="855" t="s">
        <v>568</v>
      </c>
      <c r="D306" s="855" t="s">
        <v>570</v>
      </c>
      <c r="E306" s="848"/>
      <c r="F306" s="847" t="s">
        <v>387</v>
      </c>
      <c r="G306" s="861">
        <v>10</v>
      </c>
      <c r="H306" s="862" t="e">
        <f>G306-F306</f>
        <v>#VALUE!</v>
      </c>
      <c r="I306" s="863" t="e">
        <f t="shared" si="13"/>
        <v>#DIV/0!</v>
      </c>
      <c r="J306" s="861">
        <v>10</v>
      </c>
      <c r="K306" s="862" t="e">
        <f>J306-F306</f>
        <v>#VALUE!</v>
      </c>
      <c r="L306" s="863" t="e">
        <f t="shared" si="14"/>
        <v>#DIV/0!</v>
      </c>
      <c r="M306" s="860"/>
      <c r="N306" s="860"/>
      <c r="O306" s="860"/>
      <c r="P306" s="860"/>
      <c r="Q306" s="860"/>
      <c r="R306" s="860">
        <f>6+6+4+2+2</f>
        <v>20</v>
      </c>
      <c r="S306" s="1242">
        <f>6+6+4+2+2</f>
        <v>20</v>
      </c>
      <c r="T306" s="814" t="s">
        <v>571</v>
      </c>
      <c r="U306" s="1346" t="s">
        <v>1025</v>
      </c>
      <c r="V306" s="1347"/>
      <c r="W306" s="816"/>
      <c r="X306" s="816"/>
      <c r="Y306" s="936">
        <v>13</v>
      </c>
    </row>
    <row r="307" spans="1:25" ht="21" x14ac:dyDescent="0.25">
      <c r="A307" s="808" t="s">
        <v>288</v>
      </c>
      <c r="B307" s="864" t="s">
        <v>289</v>
      </c>
      <c r="C307" s="865"/>
      <c r="D307" s="865"/>
      <c r="E307" s="888"/>
      <c r="F307" s="867"/>
      <c r="G307" s="867"/>
      <c r="H307" s="868"/>
      <c r="I307" s="869"/>
      <c r="J307" s="867"/>
      <c r="K307" s="868"/>
      <c r="L307" s="869"/>
      <c r="M307" s="870"/>
      <c r="N307" s="870"/>
      <c r="O307" s="870"/>
      <c r="P307" s="870"/>
      <c r="Q307" s="870"/>
      <c r="R307" s="870"/>
      <c r="S307" s="1242"/>
      <c r="T307" s="820"/>
      <c r="U307" s="826"/>
      <c r="V307" s="826"/>
      <c r="W307" s="826"/>
      <c r="X307" s="826"/>
    </row>
    <row r="308" spans="1:25" s="210" customFormat="1" ht="310" x14ac:dyDescent="0.35">
      <c r="A308" s="812" t="s">
        <v>290</v>
      </c>
      <c r="B308" s="917" t="s">
        <v>291</v>
      </c>
      <c r="C308" s="918" t="s">
        <v>292</v>
      </c>
      <c r="D308" s="918" t="s">
        <v>1015</v>
      </c>
      <c r="E308" s="873">
        <v>15515</v>
      </c>
      <c r="F308" s="873">
        <v>15515</v>
      </c>
      <c r="G308" s="919">
        <v>9367</v>
      </c>
      <c r="H308" s="920">
        <f>G308-F308</f>
        <v>-6148</v>
      </c>
      <c r="I308" s="882">
        <f>((G308-E308)/E308)</f>
        <v>-0.39626168224299063</v>
      </c>
      <c r="J308" s="919">
        <v>3104.15</v>
      </c>
      <c r="K308" s="881">
        <f>J308-F308</f>
        <v>-12410.85</v>
      </c>
      <c r="L308" s="882">
        <f>((J308-E308)/E308)</f>
        <v>-0.79992587818240413</v>
      </c>
      <c r="M308" s="969">
        <v>15515</v>
      </c>
      <c r="N308" s="969">
        <v>15515</v>
      </c>
      <c r="O308" s="969">
        <v>15515</v>
      </c>
      <c r="P308" s="969">
        <v>15515</v>
      </c>
      <c r="Q308" s="971">
        <v>15032</v>
      </c>
      <c r="R308" s="971">
        <v>14390.23</v>
      </c>
      <c r="S308" s="1248">
        <f>+R308</f>
        <v>14390.23</v>
      </c>
      <c r="T308" s="839" t="s">
        <v>572</v>
      </c>
      <c r="U308" s="1263" t="s">
        <v>1016</v>
      </c>
      <c r="V308" s="1264"/>
      <c r="W308" s="932" t="s">
        <v>1006</v>
      </c>
      <c r="X308" s="1255"/>
      <c r="Y308" s="1256"/>
    </row>
    <row r="309" spans="1:25" s="209" customFormat="1" ht="18.75" customHeight="1" x14ac:dyDescent="0.25">
      <c r="A309" s="1364" t="s">
        <v>293</v>
      </c>
      <c r="B309" s="1365" t="s">
        <v>294</v>
      </c>
      <c r="C309" s="1366" t="s">
        <v>295</v>
      </c>
      <c r="D309" s="1366" t="s">
        <v>296</v>
      </c>
      <c r="E309" s="1367">
        <v>0</v>
      </c>
      <c r="F309" s="1367">
        <v>6</v>
      </c>
      <c r="G309" s="1358">
        <v>6</v>
      </c>
      <c r="H309" s="1359">
        <f>G309-F309</f>
        <v>0</v>
      </c>
      <c r="I309" s="1357" t="e">
        <f>((G309-E309)/E309)</f>
        <v>#DIV/0!</v>
      </c>
      <c r="J309" s="1358">
        <v>10</v>
      </c>
      <c r="K309" s="1359">
        <f>J309-F309</f>
        <v>4</v>
      </c>
      <c r="L309" s="1273" t="e">
        <f>((J309-E309)/E309)</f>
        <v>#DIV/0!</v>
      </c>
      <c r="M309" s="1363">
        <v>7</v>
      </c>
      <c r="N309" s="1362">
        <f>+V309+V310+V311+V312+V313+V314+V315</f>
        <v>7</v>
      </c>
      <c r="O309" s="1362">
        <f>+V309+V310+V311+V312+V313+V314+V315</f>
        <v>7</v>
      </c>
      <c r="P309" s="1363">
        <f>+V309+V310+V311+V312+V313+V314+V315</f>
        <v>7</v>
      </c>
      <c r="Q309" s="1343">
        <v>7</v>
      </c>
      <c r="R309" s="1343">
        <v>7</v>
      </c>
      <c r="S309" s="1403">
        <f>+R309</f>
        <v>7</v>
      </c>
      <c r="T309" s="1419" t="s">
        <v>573</v>
      </c>
      <c r="U309" s="841" t="s">
        <v>317</v>
      </c>
      <c r="V309" s="842">
        <v>1</v>
      </c>
      <c r="W309" s="1412"/>
      <c r="X309" s="1412"/>
      <c r="Y309" s="1371">
        <v>14.4</v>
      </c>
    </row>
    <row r="310" spans="1:25" ht="19.5" customHeight="1" x14ac:dyDescent="0.25">
      <c r="A310" s="1364"/>
      <c r="B310" s="1365"/>
      <c r="C310" s="1366"/>
      <c r="D310" s="1366"/>
      <c r="E310" s="1367"/>
      <c r="F310" s="1367"/>
      <c r="G310" s="1358"/>
      <c r="H310" s="1359"/>
      <c r="I310" s="1357"/>
      <c r="J310" s="1358"/>
      <c r="K310" s="1359"/>
      <c r="L310" s="1274"/>
      <c r="M310" s="1363"/>
      <c r="N310" s="1362"/>
      <c r="O310" s="1362"/>
      <c r="P310" s="1363"/>
      <c r="Q310" s="1344"/>
      <c r="R310" s="1344"/>
      <c r="S310" s="1404"/>
      <c r="T310" s="1419"/>
      <c r="U310" s="841" t="s">
        <v>318</v>
      </c>
      <c r="V310" s="842">
        <v>1</v>
      </c>
      <c r="W310" s="1413"/>
      <c r="X310" s="1413"/>
      <c r="Y310" s="1371"/>
    </row>
    <row r="311" spans="1:25" ht="19.5" customHeight="1" x14ac:dyDescent="0.25">
      <c r="A311" s="1364"/>
      <c r="B311" s="1365"/>
      <c r="C311" s="1366"/>
      <c r="D311" s="1366"/>
      <c r="E311" s="1367"/>
      <c r="F311" s="1367"/>
      <c r="G311" s="1358"/>
      <c r="H311" s="1359"/>
      <c r="I311" s="1357"/>
      <c r="J311" s="1358"/>
      <c r="K311" s="1359"/>
      <c r="L311" s="1274"/>
      <c r="M311" s="1363"/>
      <c r="N311" s="1362"/>
      <c r="O311" s="1362"/>
      <c r="P311" s="1363"/>
      <c r="Q311" s="1344"/>
      <c r="R311" s="1344"/>
      <c r="S311" s="1404"/>
      <c r="T311" s="1419"/>
      <c r="U311" s="841" t="s">
        <v>319</v>
      </c>
      <c r="V311" s="842">
        <v>1</v>
      </c>
      <c r="W311" s="1413"/>
      <c r="X311" s="1413"/>
      <c r="Y311" s="1371"/>
    </row>
    <row r="312" spans="1:25" ht="18.75" customHeight="1" x14ac:dyDescent="0.25">
      <c r="A312" s="1364"/>
      <c r="B312" s="1365"/>
      <c r="C312" s="1366"/>
      <c r="D312" s="1366"/>
      <c r="E312" s="1367"/>
      <c r="F312" s="1367"/>
      <c r="G312" s="1358"/>
      <c r="H312" s="1359"/>
      <c r="I312" s="1357"/>
      <c r="J312" s="1358"/>
      <c r="K312" s="1359"/>
      <c r="L312" s="1274"/>
      <c r="M312" s="1363"/>
      <c r="N312" s="1362"/>
      <c r="O312" s="1362"/>
      <c r="P312" s="1363"/>
      <c r="Q312" s="1344"/>
      <c r="R312" s="1344"/>
      <c r="S312" s="1404"/>
      <c r="T312" s="1419"/>
      <c r="U312" s="841" t="s">
        <v>320</v>
      </c>
      <c r="V312" s="842">
        <v>1</v>
      </c>
      <c r="W312" s="1413"/>
      <c r="X312" s="1413"/>
      <c r="Y312" s="1371"/>
    </row>
    <row r="313" spans="1:25" ht="18.75" customHeight="1" x14ac:dyDescent="0.25">
      <c r="A313" s="1364"/>
      <c r="B313" s="1365"/>
      <c r="C313" s="1366"/>
      <c r="D313" s="1366"/>
      <c r="E313" s="1367"/>
      <c r="F313" s="1367"/>
      <c r="G313" s="1358"/>
      <c r="H313" s="1359"/>
      <c r="I313" s="1357"/>
      <c r="J313" s="1358"/>
      <c r="K313" s="1359"/>
      <c r="L313" s="1274"/>
      <c r="M313" s="1363"/>
      <c r="N313" s="1362"/>
      <c r="O313" s="1362"/>
      <c r="P313" s="1363"/>
      <c r="Q313" s="1344"/>
      <c r="R313" s="1344"/>
      <c r="S313" s="1404"/>
      <c r="T313" s="1419"/>
      <c r="U313" s="841" t="s">
        <v>322</v>
      </c>
      <c r="V313" s="842">
        <v>1</v>
      </c>
      <c r="W313" s="1413"/>
      <c r="X313" s="1413"/>
      <c r="Y313" s="1371"/>
    </row>
    <row r="314" spans="1:25" ht="18.75" customHeight="1" x14ac:dyDescent="0.25">
      <c r="A314" s="1364"/>
      <c r="B314" s="1365"/>
      <c r="C314" s="1366"/>
      <c r="D314" s="1366"/>
      <c r="E314" s="1367"/>
      <c r="F314" s="1367"/>
      <c r="G314" s="1358"/>
      <c r="H314" s="1359"/>
      <c r="I314" s="1357"/>
      <c r="J314" s="1358"/>
      <c r="K314" s="1359"/>
      <c r="L314" s="1274"/>
      <c r="M314" s="1363"/>
      <c r="N314" s="1362"/>
      <c r="O314" s="1362"/>
      <c r="P314" s="1363"/>
      <c r="Q314" s="1344"/>
      <c r="R314" s="1344"/>
      <c r="S314" s="1404"/>
      <c r="T314" s="1419"/>
      <c r="U314" s="841" t="s">
        <v>321</v>
      </c>
      <c r="V314" s="842">
        <v>1</v>
      </c>
      <c r="W314" s="1413"/>
      <c r="X314" s="1413"/>
      <c r="Y314" s="1371"/>
    </row>
    <row r="315" spans="1:25" ht="18.75" customHeight="1" x14ac:dyDescent="0.25">
      <c r="A315" s="1364"/>
      <c r="B315" s="1365"/>
      <c r="C315" s="1366"/>
      <c r="D315" s="1366"/>
      <c r="E315" s="1367"/>
      <c r="F315" s="1367"/>
      <c r="G315" s="1358"/>
      <c r="H315" s="1359"/>
      <c r="I315" s="1357"/>
      <c r="J315" s="1358"/>
      <c r="K315" s="1359"/>
      <c r="L315" s="1275"/>
      <c r="M315" s="1363"/>
      <c r="N315" s="1362"/>
      <c r="O315" s="1362"/>
      <c r="P315" s="1363"/>
      <c r="Q315" s="1345"/>
      <c r="R315" s="1345"/>
      <c r="S315" s="1405"/>
      <c r="T315" s="1419"/>
      <c r="U315" s="841" t="s">
        <v>323</v>
      </c>
      <c r="V315" s="842">
        <v>1</v>
      </c>
      <c r="W315" s="1414"/>
      <c r="X315" s="1414"/>
      <c r="Y315" s="1371"/>
    </row>
    <row r="316" spans="1:25" ht="105" hidden="1" x14ac:dyDescent="0.25">
      <c r="A316" s="812" t="s">
        <v>763</v>
      </c>
      <c r="B316" s="876" t="s">
        <v>764</v>
      </c>
      <c r="C316" s="872"/>
      <c r="D316" s="872" t="s">
        <v>689</v>
      </c>
      <c r="E316" s="880">
        <v>206000000</v>
      </c>
      <c r="F316" s="880">
        <v>206000000</v>
      </c>
      <c r="G316" s="922">
        <v>124000000</v>
      </c>
      <c r="H316" s="862">
        <f>G316-F316</f>
        <v>-82000000</v>
      </c>
      <c r="I316" s="863">
        <f t="shared" ref="I316" si="57">((G316-E316)/E316)</f>
        <v>-0.39805825242718446</v>
      </c>
      <c r="J316" s="922">
        <v>41000000</v>
      </c>
      <c r="K316" s="862">
        <f>J316-F316</f>
        <v>-165000000</v>
      </c>
      <c r="L316" s="863">
        <f t="shared" ref="L316" si="58">((J316-E316)/E316)</f>
        <v>-0.80097087378640774</v>
      </c>
      <c r="M316" s="883"/>
      <c r="N316" s="923"/>
      <c r="O316" s="908"/>
      <c r="P316" s="921"/>
      <c r="Q316" s="921"/>
      <c r="R316" s="921"/>
      <c r="S316" s="1251"/>
      <c r="T316" s="843"/>
      <c r="U316" s="841"/>
      <c r="V316" s="842"/>
      <c r="W316" s="840"/>
      <c r="X316" s="840"/>
      <c r="Y316" s="936">
        <v>14.1</v>
      </c>
    </row>
    <row r="317" spans="1:25" ht="63" hidden="1" x14ac:dyDescent="0.25">
      <c r="A317" s="812" t="s">
        <v>765</v>
      </c>
      <c r="B317" s="876" t="s">
        <v>766</v>
      </c>
      <c r="C317" s="872" t="s">
        <v>767</v>
      </c>
      <c r="D317" s="872" t="s">
        <v>689</v>
      </c>
      <c r="E317" s="880"/>
      <c r="F317" s="880"/>
      <c r="G317" s="922"/>
      <c r="H317" s="862"/>
      <c r="I317" s="863"/>
      <c r="J317" s="922">
        <v>5000</v>
      </c>
      <c r="K317" s="862"/>
      <c r="L317" s="863"/>
      <c r="M317" s="883"/>
      <c r="N317" s="923"/>
      <c r="O317" s="908"/>
      <c r="P317" s="921"/>
      <c r="Q317" s="921"/>
      <c r="R317" s="921"/>
      <c r="S317" s="1251"/>
      <c r="T317" s="843"/>
      <c r="U317" s="841"/>
      <c r="V317" s="842"/>
      <c r="W317" s="840"/>
      <c r="X317" s="840"/>
      <c r="Y317" s="936">
        <v>14.3</v>
      </c>
    </row>
    <row r="318" spans="1:25" ht="18.75" hidden="1" customHeight="1" x14ac:dyDescent="0.25">
      <c r="A318" s="798" t="s">
        <v>574</v>
      </c>
      <c r="B318" s="846" t="s">
        <v>575</v>
      </c>
      <c r="C318" s="855" t="s">
        <v>387</v>
      </c>
      <c r="D318" s="855" t="s">
        <v>387</v>
      </c>
      <c r="E318" s="848"/>
      <c r="F318" s="847" t="s">
        <v>387</v>
      </c>
      <c r="G318" s="861" t="s">
        <v>387</v>
      </c>
      <c r="H318" s="862"/>
      <c r="I318" s="863"/>
      <c r="J318" s="861" t="s">
        <v>387</v>
      </c>
      <c r="K318" s="862"/>
      <c r="L318" s="863"/>
      <c r="M318" s="860"/>
      <c r="N318" s="860"/>
      <c r="O318" s="924"/>
      <c r="P318" s="924"/>
      <c r="Q318" s="924"/>
      <c r="R318" s="924"/>
      <c r="S318" s="1250"/>
      <c r="T318" s="815" t="s">
        <v>576</v>
      </c>
      <c r="U318" s="844"/>
      <c r="V318" s="844"/>
      <c r="W318" s="823"/>
      <c r="X318" s="816"/>
    </row>
    <row r="319" spans="1:25" ht="18.75" hidden="1" customHeight="1" x14ac:dyDescent="0.25">
      <c r="A319" s="798" t="s">
        <v>577</v>
      </c>
      <c r="B319" s="871" t="s">
        <v>578</v>
      </c>
      <c r="C319" s="855" t="s">
        <v>387</v>
      </c>
      <c r="D319" s="855" t="s">
        <v>387</v>
      </c>
      <c r="E319" s="848"/>
      <c r="F319" s="847" t="s">
        <v>387</v>
      </c>
      <c r="G319" s="861" t="s">
        <v>387</v>
      </c>
      <c r="H319" s="862" t="e">
        <f t="shared" ref="H319" si="59">G319-F319</f>
        <v>#VALUE!</v>
      </c>
      <c r="I319" s="863" t="e">
        <f>((G319-E319)/E319)</f>
        <v>#VALUE!</v>
      </c>
      <c r="J319" s="861" t="s">
        <v>387</v>
      </c>
      <c r="K319" s="862" t="e">
        <f t="shared" ref="K319" si="60">J319-F319</f>
        <v>#VALUE!</v>
      </c>
      <c r="L319" s="863" t="e">
        <f>((J319-E319)/E319)</f>
        <v>#VALUE!</v>
      </c>
      <c r="M319" s="860"/>
      <c r="N319" s="860"/>
      <c r="O319" s="860"/>
      <c r="P319" s="860"/>
      <c r="Q319" s="860"/>
      <c r="R319" s="860"/>
      <c r="S319" s="1242"/>
      <c r="T319" s="815" t="s">
        <v>579</v>
      </c>
      <c r="U319" s="844"/>
      <c r="V319" s="844"/>
      <c r="W319" s="823"/>
      <c r="X319" s="816"/>
    </row>
    <row r="320" spans="1:25" ht="18.75" customHeight="1" x14ac:dyDescent="0.25">
      <c r="A320" s="808" t="s">
        <v>580</v>
      </c>
      <c r="B320" s="864" t="s">
        <v>581</v>
      </c>
      <c r="C320" s="925"/>
      <c r="D320" s="925"/>
      <c r="E320" s="926"/>
      <c r="F320" s="927"/>
      <c r="G320" s="927"/>
      <c r="H320" s="868"/>
      <c r="I320" s="869"/>
      <c r="J320" s="867"/>
      <c r="K320" s="868"/>
      <c r="L320" s="869"/>
      <c r="M320" s="870"/>
      <c r="N320" s="870"/>
      <c r="O320" s="870"/>
      <c r="P320" s="870"/>
      <c r="Q320" s="870"/>
      <c r="R320" s="870"/>
      <c r="S320" s="1242"/>
      <c r="T320" s="820"/>
      <c r="U320" s="845"/>
      <c r="V320" s="845"/>
      <c r="W320" s="821"/>
      <c r="X320" s="826"/>
      <c r="Y320" s="984"/>
    </row>
    <row r="321" spans="1:25" ht="409.6" customHeight="1" x14ac:dyDescent="0.25">
      <c r="A321" s="798" t="s">
        <v>297</v>
      </c>
      <c r="B321" s="846" t="s">
        <v>298</v>
      </c>
      <c r="C321" s="855" t="s">
        <v>299</v>
      </c>
      <c r="D321" s="855" t="s">
        <v>196</v>
      </c>
      <c r="E321" s="848">
        <v>0</v>
      </c>
      <c r="F321" s="849">
        <v>0</v>
      </c>
      <c r="G321" s="851">
        <v>5</v>
      </c>
      <c r="H321" s="862">
        <f>G321-F321</f>
        <v>5</v>
      </c>
      <c r="I321" s="863" t="e">
        <f t="shared" si="13"/>
        <v>#DIV/0!</v>
      </c>
      <c r="J321" s="851">
        <v>9</v>
      </c>
      <c r="K321" s="862">
        <f>J321-F321</f>
        <v>9</v>
      </c>
      <c r="L321" s="863" t="e">
        <f t="shared" si="14"/>
        <v>#DIV/0!</v>
      </c>
      <c r="M321" s="860">
        <v>0</v>
      </c>
      <c r="N321" s="860">
        <v>0</v>
      </c>
      <c r="O321" s="860">
        <v>0</v>
      </c>
      <c r="P321" s="860">
        <v>0</v>
      </c>
      <c r="Q321" s="860">
        <v>0</v>
      </c>
      <c r="R321" s="860">
        <v>5</v>
      </c>
      <c r="S321" s="1242">
        <f>+R321</f>
        <v>5</v>
      </c>
      <c r="T321" s="814" t="s">
        <v>582</v>
      </c>
      <c r="U321" s="1360"/>
      <c r="V321" s="1361"/>
      <c r="W321" s="840"/>
      <c r="X321" s="840"/>
      <c r="Y321" s="984"/>
    </row>
    <row r="322" spans="1:25" ht="409.5" x14ac:dyDescent="0.25">
      <c r="A322" s="798" t="s">
        <v>300</v>
      </c>
      <c r="B322" s="846" t="s">
        <v>301</v>
      </c>
      <c r="C322" s="855" t="s">
        <v>302</v>
      </c>
      <c r="D322" s="855" t="s">
        <v>303</v>
      </c>
      <c r="E322" s="848">
        <v>0</v>
      </c>
      <c r="F322" s="849">
        <v>0</v>
      </c>
      <c r="G322" s="851">
        <v>300</v>
      </c>
      <c r="H322" s="862">
        <f>G322-F322</f>
        <v>300</v>
      </c>
      <c r="I322" s="863" t="e">
        <f>((G322-E322)/E322)</f>
        <v>#DIV/0!</v>
      </c>
      <c r="J322" s="851">
        <v>300</v>
      </c>
      <c r="K322" s="862">
        <f>J322-F322</f>
        <v>300</v>
      </c>
      <c r="L322" s="863" t="e">
        <f t="shared" si="14"/>
        <v>#DIV/0!</v>
      </c>
      <c r="M322" s="970">
        <v>0</v>
      </c>
      <c r="N322" s="970">
        <v>0</v>
      </c>
      <c r="O322" s="970">
        <v>0</v>
      </c>
      <c r="P322" s="970">
        <v>0</v>
      </c>
      <c r="Q322" s="970">
        <v>33</v>
      </c>
      <c r="R322" s="969">
        <v>140</v>
      </c>
      <c r="S322" s="1252">
        <v>150</v>
      </c>
      <c r="T322" s="814" t="s">
        <v>965</v>
      </c>
      <c r="U322" s="1355" t="s">
        <v>1046</v>
      </c>
      <c r="V322" s="1356"/>
      <c r="W322" s="840"/>
      <c r="X322" s="840"/>
      <c r="Y322" s="984"/>
    </row>
    <row r="323" spans="1:25" x14ac:dyDescent="0.25">
      <c r="A323" s="211"/>
      <c r="B323" s="212"/>
      <c r="C323" s="946"/>
      <c r="D323" s="946"/>
      <c r="F323" s="214"/>
      <c r="G323" s="214"/>
      <c r="H323" s="946"/>
      <c r="I323" s="946"/>
      <c r="J323" s="214"/>
      <c r="K323" s="946"/>
      <c r="L323" s="946"/>
      <c r="T323" s="948"/>
    </row>
    <row r="324" spans="1:25" ht="15" customHeight="1" x14ac:dyDescent="0.25">
      <c r="B324" s="207" t="s">
        <v>583</v>
      </c>
      <c r="C324" s="929"/>
      <c r="F324" s="215"/>
      <c r="G324" s="215"/>
      <c r="J324" s="215"/>
      <c r="T324" s="948"/>
    </row>
    <row r="325" spans="1:25" x14ac:dyDescent="0.25">
      <c r="C325" s="929"/>
      <c r="F325" s="215"/>
      <c r="G325" s="215"/>
      <c r="J325" s="215"/>
      <c r="T325" s="948"/>
    </row>
    <row r="326" spans="1:25" x14ac:dyDescent="0.25">
      <c r="C326" s="929"/>
      <c r="F326" s="215"/>
      <c r="G326" s="215"/>
      <c r="J326" s="215"/>
      <c r="T326" s="948"/>
    </row>
    <row r="327" spans="1:25" x14ac:dyDescent="0.25">
      <c r="C327" s="929"/>
      <c r="F327" s="215"/>
      <c r="G327" s="215"/>
      <c r="J327" s="215"/>
      <c r="T327" s="948"/>
    </row>
    <row r="328" spans="1:25" x14ac:dyDescent="0.25">
      <c r="C328" s="929"/>
      <c r="F328" s="215"/>
      <c r="G328" s="215"/>
      <c r="J328" s="215"/>
      <c r="T328" s="948"/>
    </row>
    <row r="329" spans="1:25" x14ac:dyDescent="0.25">
      <c r="C329" s="929"/>
      <c r="F329" s="215"/>
      <c r="G329" s="215"/>
      <c r="J329" s="215"/>
      <c r="T329" s="948"/>
    </row>
    <row r="330" spans="1:25" x14ac:dyDescent="0.25">
      <c r="C330" s="929"/>
      <c r="G330" s="215"/>
      <c r="J330" s="215"/>
      <c r="T330" s="948"/>
    </row>
    <row r="331" spans="1:25" x14ac:dyDescent="0.25">
      <c r="C331" s="929"/>
      <c r="G331" s="215"/>
      <c r="J331" s="215"/>
      <c r="T331" s="948"/>
    </row>
    <row r="332" spans="1:25" x14ac:dyDescent="0.25">
      <c r="C332" s="929"/>
      <c r="G332" s="215"/>
      <c r="J332" s="215"/>
      <c r="T332" s="948"/>
    </row>
    <row r="333" spans="1:25" x14ac:dyDescent="0.25">
      <c r="C333" s="929"/>
      <c r="G333" s="215"/>
      <c r="J333" s="215"/>
      <c r="T333" s="948"/>
    </row>
    <row r="334" spans="1:25" x14ac:dyDescent="0.25">
      <c r="C334" s="929"/>
      <c r="G334" s="215"/>
      <c r="J334" s="215"/>
      <c r="T334" s="948"/>
    </row>
    <row r="335" spans="1:25" x14ac:dyDescent="0.25">
      <c r="C335" s="929"/>
      <c r="G335" s="215"/>
      <c r="J335" s="215"/>
      <c r="T335" s="948"/>
    </row>
    <row r="336" spans="1:25" x14ac:dyDescent="0.25">
      <c r="C336" s="929"/>
      <c r="G336" s="215"/>
      <c r="J336" s="215"/>
      <c r="T336" s="948"/>
    </row>
    <row r="337" spans="3:20" x14ac:dyDescent="0.25">
      <c r="C337" s="929"/>
      <c r="G337" s="215"/>
      <c r="J337" s="215"/>
      <c r="T337" s="948"/>
    </row>
    <row r="338" spans="3:20" x14ac:dyDescent="0.25">
      <c r="C338" s="929"/>
      <c r="G338" s="215"/>
      <c r="J338" s="215"/>
      <c r="T338" s="948"/>
    </row>
    <row r="339" spans="3:20" x14ac:dyDescent="0.25">
      <c r="C339" s="929"/>
      <c r="G339" s="215"/>
      <c r="J339" s="215"/>
      <c r="T339" s="948"/>
    </row>
    <row r="340" spans="3:20" x14ac:dyDescent="0.25">
      <c r="C340" s="929"/>
      <c r="G340" s="215"/>
      <c r="J340" s="215"/>
      <c r="T340" s="948"/>
    </row>
    <row r="341" spans="3:20" x14ac:dyDescent="0.25">
      <c r="C341" s="929"/>
      <c r="G341" s="215"/>
      <c r="J341" s="215"/>
      <c r="T341" s="948"/>
    </row>
    <row r="342" spans="3:20" x14ac:dyDescent="0.25">
      <c r="C342" s="929"/>
      <c r="G342" s="215"/>
      <c r="T342" s="948"/>
    </row>
    <row r="343" spans="3:20" x14ac:dyDescent="0.25">
      <c r="C343" s="929"/>
      <c r="G343" s="215"/>
      <c r="T343" s="948"/>
    </row>
    <row r="344" spans="3:20" x14ac:dyDescent="0.25">
      <c r="T344" s="948"/>
    </row>
    <row r="345" spans="3:20" x14ac:dyDescent="0.25">
      <c r="T345" s="948"/>
    </row>
    <row r="346" spans="3:20" x14ac:dyDescent="0.25">
      <c r="T346" s="948"/>
    </row>
    <row r="347" spans="3:20" x14ac:dyDescent="0.25">
      <c r="T347" s="948"/>
    </row>
    <row r="348" spans="3:20" x14ac:dyDescent="0.25">
      <c r="T348" s="948"/>
    </row>
    <row r="349" spans="3:20" x14ac:dyDescent="0.25">
      <c r="T349" s="948"/>
    </row>
    <row r="350" spans="3:20" x14ac:dyDescent="0.25">
      <c r="T350" s="948"/>
    </row>
    <row r="351" spans="3:20" x14ac:dyDescent="0.25">
      <c r="T351" s="948"/>
    </row>
    <row r="352" spans="3:20" x14ac:dyDescent="0.25">
      <c r="T352" s="948"/>
    </row>
    <row r="353" spans="20:20" x14ac:dyDescent="0.25">
      <c r="T353" s="948"/>
    </row>
    <row r="354" spans="20:20" x14ac:dyDescent="0.25">
      <c r="T354" s="948"/>
    </row>
    <row r="355" spans="20:20" x14ac:dyDescent="0.25">
      <c r="T355" s="948"/>
    </row>
    <row r="356" spans="20:20" x14ac:dyDescent="0.25">
      <c r="T356" s="948"/>
    </row>
    <row r="357" spans="20:20" x14ac:dyDescent="0.25">
      <c r="T357" s="948"/>
    </row>
    <row r="358" spans="20:20" x14ac:dyDescent="0.25">
      <c r="T358" s="948"/>
    </row>
    <row r="359" spans="20:20" x14ac:dyDescent="0.25">
      <c r="T359" s="948"/>
    </row>
    <row r="360" spans="20:20" x14ac:dyDescent="0.25">
      <c r="T360" s="948"/>
    </row>
    <row r="361" spans="20:20" x14ac:dyDescent="0.25">
      <c r="T361" s="948"/>
    </row>
    <row r="362" spans="20:20" x14ac:dyDescent="0.25">
      <c r="T362" s="948"/>
    </row>
    <row r="363" spans="20:20" x14ac:dyDescent="0.25">
      <c r="T363" s="948"/>
    </row>
    <row r="364" spans="20:20" x14ac:dyDescent="0.25">
      <c r="T364" s="948"/>
    </row>
    <row r="365" spans="20:20" x14ac:dyDescent="0.25">
      <c r="T365" s="948"/>
    </row>
    <row r="366" spans="20:20" x14ac:dyDescent="0.25">
      <c r="T366" s="948"/>
    </row>
    <row r="367" spans="20:20" x14ac:dyDescent="0.25">
      <c r="T367" s="948"/>
    </row>
    <row r="368" spans="20:20" x14ac:dyDescent="0.25">
      <c r="T368" s="948"/>
    </row>
    <row r="369" spans="20:20" x14ac:dyDescent="0.25">
      <c r="T369" s="948"/>
    </row>
    <row r="370" spans="20:20" x14ac:dyDescent="0.25">
      <c r="T370" s="948"/>
    </row>
    <row r="371" spans="20:20" x14ac:dyDescent="0.25">
      <c r="T371" s="948"/>
    </row>
    <row r="372" spans="20:20" x14ac:dyDescent="0.25">
      <c r="T372" s="948"/>
    </row>
    <row r="373" spans="20:20" x14ac:dyDescent="0.25">
      <c r="T373" s="948"/>
    </row>
    <row r="374" spans="20:20" x14ac:dyDescent="0.25">
      <c r="T374" s="948"/>
    </row>
    <row r="375" spans="20:20" x14ac:dyDescent="0.25">
      <c r="T375" s="948"/>
    </row>
    <row r="376" spans="20:20" x14ac:dyDescent="0.25">
      <c r="T376" s="948"/>
    </row>
    <row r="377" spans="20:20" x14ac:dyDescent="0.25">
      <c r="T377" s="948"/>
    </row>
    <row r="378" spans="20:20" x14ac:dyDescent="0.25">
      <c r="T378" s="948"/>
    </row>
    <row r="379" spans="20:20" x14ac:dyDescent="0.25">
      <c r="T379" s="948"/>
    </row>
    <row r="380" spans="20:20" x14ac:dyDescent="0.25">
      <c r="T380" s="948"/>
    </row>
    <row r="381" spans="20:20" x14ac:dyDescent="0.25">
      <c r="T381" s="948"/>
    </row>
    <row r="382" spans="20:20" x14ac:dyDescent="0.25">
      <c r="T382" s="948"/>
    </row>
    <row r="383" spans="20:20" x14ac:dyDescent="0.25">
      <c r="T383" s="948"/>
    </row>
    <row r="384" spans="20:20" x14ac:dyDescent="0.25">
      <c r="T384" s="948"/>
    </row>
    <row r="385" spans="20:20" x14ac:dyDescent="0.25">
      <c r="T385" s="948"/>
    </row>
    <row r="386" spans="20:20" x14ac:dyDescent="0.25">
      <c r="T386" s="948"/>
    </row>
    <row r="387" spans="20:20" x14ac:dyDescent="0.25">
      <c r="T387" s="948"/>
    </row>
    <row r="388" spans="20:20" x14ac:dyDescent="0.25">
      <c r="T388" s="948"/>
    </row>
    <row r="389" spans="20:20" x14ac:dyDescent="0.25">
      <c r="T389" s="948"/>
    </row>
    <row r="390" spans="20:20" x14ac:dyDescent="0.25">
      <c r="T390" s="948"/>
    </row>
    <row r="391" spans="20:20" x14ac:dyDescent="0.25">
      <c r="T391" s="948"/>
    </row>
    <row r="392" spans="20:20" x14ac:dyDescent="0.25">
      <c r="T392" s="948"/>
    </row>
    <row r="393" spans="20:20" x14ac:dyDescent="0.25">
      <c r="T393" s="948"/>
    </row>
    <row r="394" spans="20:20" x14ac:dyDescent="0.25">
      <c r="T394" s="948"/>
    </row>
    <row r="395" spans="20:20" x14ac:dyDescent="0.25">
      <c r="T395" s="948"/>
    </row>
    <row r="396" spans="20:20" x14ac:dyDescent="0.25">
      <c r="T396" s="948"/>
    </row>
    <row r="397" spans="20:20" x14ac:dyDescent="0.25">
      <c r="T397" s="948"/>
    </row>
    <row r="398" spans="20:20" x14ac:dyDescent="0.25">
      <c r="T398" s="948"/>
    </row>
    <row r="399" spans="20:20" x14ac:dyDescent="0.25">
      <c r="T399" s="948"/>
    </row>
    <row r="400" spans="20:20" x14ac:dyDescent="0.25">
      <c r="T400" s="948"/>
    </row>
    <row r="401" spans="20:20" x14ac:dyDescent="0.25">
      <c r="T401" s="948"/>
    </row>
    <row r="402" spans="20:20" x14ac:dyDescent="0.25">
      <c r="T402" s="948"/>
    </row>
    <row r="403" spans="20:20" x14ac:dyDescent="0.25">
      <c r="T403" s="948"/>
    </row>
    <row r="404" spans="20:20" x14ac:dyDescent="0.25">
      <c r="T404" s="948"/>
    </row>
    <row r="405" spans="20:20" x14ac:dyDescent="0.25">
      <c r="T405" s="948"/>
    </row>
    <row r="406" spans="20:20" x14ac:dyDescent="0.25">
      <c r="T406" s="948"/>
    </row>
    <row r="407" spans="20:20" x14ac:dyDescent="0.25">
      <c r="T407" s="948"/>
    </row>
    <row r="408" spans="20:20" x14ac:dyDescent="0.25">
      <c r="T408" s="948"/>
    </row>
    <row r="409" spans="20:20" x14ac:dyDescent="0.25">
      <c r="T409" s="948"/>
    </row>
    <row r="410" spans="20:20" x14ac:dyDescent="0.25">
      <c r="T410" s="948"/>
    </row>
    <row r="411" spans="20:20" x14ac:dyDescent="0.25">
      <c r="T411" s="948"/>
    </row>
    <row r="412" spans="20:20" x14ac:dyDescent="0.25">
      <c r="T412" s="948"/>
    </row>
    <row r="413" spans="20:20" x14ac:dyDescent="0.25">
      <c r="T413" s="948"/>
    </row>
    <row r="414" spans="20:20" x14ac:dyDescent="0.25">
      <c r="T414" s="948"/>
    </row>
    <row r="415" spans="20:20" x14ac:dyDescent="0.25">
      <c r="T415" s="948"/>
    </row>
    <row r="416" spans="20:20" x14ac:dyDescent="0.25">
      <c r="T416" s="948"/>
    </row>
    <row r="417" spans="20:20" x14ac:dyDescent="0.25">
      <c r="T417" s="948"/>
    </row>
    <row r="418" spans="20:20" x14ac:dyDescent="0.25">
      <c r="T418" s="948"/>
    </row>
    <row r="419" spans="20:20" x14ac:dyDescent="0.25">
      <c r="T419" s="948"/>
    </row>
    <row r="420" spans="20:20" x14ac:dyDescent="0.25">
      <c r="T420" s="948"/>
    </row>
    <row r="421" spans="20:20" x14ac:dyDescent="0.25">
      <c r="T421" s="948"/>
    </row>
    <row r="422" spans="20:20" x14ac:dyDescent="0.25">
      <c r="T422" s="948"/>
    </row>
    <row r="423" spans="20:20" x14ac:dyDescent="0.25">
      <c r="T423" s="948"/>
    </row>
    <row r="424" spans="20:20" x14ac:dyDescent="0.25">
      <c r="T424" s="948"/>
    </row>
    <row r="425" spans="20:20" x14ac:dyDescent="0.25">
      <c r="T425" s="948"/>
    </row>
    <row r="426" spans="20:20" x14ac:dyDescent="0.25">
      <c r="T426" s="948"/>
    </row>
    <row r="427" spans="20:20" x14ac:dyDescent="0.25">
      <c r="T427" s="948"/>
    </row>
    <row r="428" spans="20:20" x14ac:dyDescent="0.25">
      <c r="T428" s="948"/>
    </row>
    <row r="429" spans="20:20" x14ac:dyDescent="0.25">
      <c r="T429" s="948"/>
    </row>
    <row r="430" spans="20:20" x14ac:dyDescent="0.25">
      <c r="T430" s="948"/>
    </row>
    <row r="431" spans="20:20" x14ac:dyDescent="0.25">
      <c r="T431" s="948"/>
    </row>
    <row r="432" spans="20:20" x14ac:dyDescent="0.25">
      <c r="T432" s="948"/>
    </row>
    <row r="433" spans="20:20" x14ac:dyDescent="0.25">
      <c r="T433" s="948"/>
    </row>
    <row r="434" spans="20:20" x14ac:dyDescent="0.25">
      <c r="T434" s="948"/>
    </row>
    <row r="435" spans="20:20" x14ac:dyDescent="0.25">
      <c r="T435" s="948"/>
    </row>
    <row r="436" spans="20:20" x14ac:dyDescent="0.25">
      <c r="T436" s="948"/>
    </row>
    <row r="437" spans="20:20" x14ac:dyDescent="0.25">
      <c r="T437" s="948"/>
    </row>
    <row r="438" spans="20:20" x14ac:dyDescent="0.25">
      <c r="T438" s="948"/>
    </row>
    <row r="439" spans="20:20" x14ac:dyDescent="0.25">
      <c r="T439" s="948"/>
    </row>
    <row r="440" spans="20:20" x14ac:dyDescent="0.25">
      <c r="T440" s="948"/>
    </row>
    <row r="441" spans="20:20" x14ac:dyDescent="0.25">
      <c r="T441" s="948"/>
    </row>
    <row r="442" spans="20:20" x14ac:dyDescent="0.25">
      <c r="T442" s="948"/>
    </row>
    <row r="443" spans="20:20" x14ac:dyDescent="0.25">
      <c r="T443" s="948"/>
    </row>
    <row r="444" spans="20:20" x14ac:dyDescent="0.25">
      <c r="T444" s="948"/>
    </row>
    <row r="445" spans="20:20" x14ac:dyDescent="0.25">
      <c r="T445" s="948"/>
    </row>
    <row r="446" spans="20:20" x14ac:dyDescent="0.25">
      <c r="T446" s="948"/>
    </row>
    <row r="447" spans="20:20" x14ac:dyDescent="0.25">
      <c r="T447" s="948"/>
    </row>
    <row r="448" spans="20:20" x14ac:dyDescent="0.25">
      <c r="T448" s="948"/>
    </row>
    <row r="449" spans="20:20" x14ac:dyDescent="0.25">
      <c r="T449" s="948"/>
    </row>
    <row r="450" spans="20:20" x14ac:dyDescent="0.25">
      <c r="T450" s="948"/>
    </row>
    <row r="451" spans="20:20" x14ac:dyDescent="0.25">
      <c r="T451" s="948"/>
    </row>
    <row r="452" spans="20:20" x14ac:dyDescent="0.25">
      <c r="T452" s="948"/>
    </row>
    <row r="453" spans="20:20" x14ac:dyDescent="0.25">
      <c r="T453" s="948"/>
    </row>
    <row r="454" spans="20:20" x14ac:dyDescent="0.25">
      <c r="T454" s="948"/>
    </row>
    <row r="455" spans="20:20" x14ac:dyDescent="0.25">
      <c r="T455" s="948"/>
    </row>
    <row r="456" spans="20:20" x14ac:dyDescent="0.25">
      <c r="T456" s="948"/>
    </row>
    <row r="457" spans="20:20" x14ac:dyDescent="0.25">
      <c r="T457" s="948"/>
    </row>
    <row r="458" spans="20:20" x14ac:dyDescent="0.25">
      <c r="T458" s="948"/>
    </row>
    <row r="459" spans="20:20" x14ac:dyDescent="0.25">
      <c r="T459" s="948"/>
    </row>
    <row r="460" spans="20:20" x14ac:dyDescent="0.25">
      <c r="T460" s="948"/>
    </row>
    <row r="461" spans="20:20" x14ac:dyDescent="0.25">
      <c r="T461" s="948"/>
    </row>
    <row r="462" spans="20:20" x14ac:dyDescent="0.25">
      <c r="T462" s="948"/>
    </row>
    <row r="463" spans="20:20" x14ac:dyDescent="0.25">
      <c r="T463" s="948"/>
    </row>
    <row r="464" spans="20:20" x14ac:dyDescent="0.25">
      <c r="T464" s="948"/>
    </row>
    <row r="465" spans="20:20" x14ac:dyDescent="0.25">
      <c r="T465" s="948"/>
    </row>
    <row r="466" spans="20:20" x14ac:dyDescent="0.25">
      <c r="T466" s="948"/>
    </row>
    <row r="467" spans="20:20" x14ac:dyDescent="0.25">
      <c r="T467" s="948"/>
    </row>
    <row r="468" spans="20:20" x14ac:dyDescent="0.25">
      <c r="T468" s="948"/>
    </row>
    <row r="469" spans="20:20" x14ac:dyDescent="0.25">
      <c r="T469" s="948"/>
    </row>
    <row r="470" spans="20:20" x14ac:dyDescent="0.25">
      <c r="T470" s="948"/>
    </row>
    <row r="471" spans="20:20" x14ac:dyDescent="0.25">
      <c r="T471" s="948"/>
    </row>
    <row r="472" spans="20:20" x14ac:dyDescent="0.25">
      <c r="T472" s="948"/>
    </row>
    <row r="473" spans="20:20" x14ac:dyDescent="0.25">
      <c r="T473" s="948"/>
    </row>
    <row r="474" spans="20:20" x14ac:dyDescent="0.25">
      <c r="T474" s="948"/>
    </row>
    <row r="475" spans="20:20" x14ac:dyDescent="0.25">
      <c r="T475" s="948"/>
    </row>
    <row r="476" spans="20:20" x14ac:dyDescent="0.25">
      <c r="T476" s="948"/>
    </row>
    <row r="477" spans="20:20" x14ac:dyDescent="0.25">
      <c r="T477" s="948"/>
    </row>
    <row r="478" spans="20:20" x14ac:dyDescent="0.25">
      <c r="T478" s="948"/>
    </row>
    <row r="479" spans="20:20" x14ac:dyDescent="0.25">
      <c r="T479" s="948"/>
    </row>
    <row r="480" spans="20:20" x14ac:dyDescent="0.25">
      <c r="T480" s="948"/>
    </row>
    <row r="481" spans="20:20" x14ac:dyDescent="0.25">
      <c r="T481" s="948"/>
    </row>
    <row r="482" spans="20:20" x14ac:dyDescent="0.25">
      <c r="T482" s="948"/>
    </row>
    <row r="483" spans="20:20" x14ac:dyDescent="0.25">
      <c r="T483" s="948"/>
    </row>
    <row r="484" spans="20:20" x14ac:dyDescent="0.25">
      <c r="T484" s="948"/>
    </row>
    <row r="485" spans="20:20" x14ac:dyDescent="0.25">
      <c r="T485" s="948"/>
    </row>
    <row r="486" spans="20:20" x14ac:dyDescent="0.25">
      <c r="T486" s="948"/>
    </row>
    <row r="487" spans="20:20" x14ac:dyDescent="0.25">
      <c r="T487" s="948"/>
    </row>
    <row r="488" spans="20:20" x14ac:dyDescent="0.25">
      <c r="T488" s="948"/>
    </row>
    <row r="489" spans="20:20" x14ac:dyDescent="0.25">
      <c r="T489" s="948"/>
    </row>
    <row r="490" spans="20:20" x14ac:dyDescent="0.25">
      <c r="T490" s="948"/>
    </row>
    <row r="491" spans="20:20" x14ac:dyDescent="0.25">
      <c r="T491" s="948"/>
    </row>
    <row r="492" spans="20:20" x14ac:dyDescent="0.25">
      <c r="T492" s="948"/>
    </row>
    <row r="493" spans="20:20" x14ac:dyDescent="0.25">
      <c r="T493" s="948"/>
    </row>
    <row r="494" spans="20:20" x14ac:dyDescent="0.25">
      <c r="T494" s="948"/>
    </row>
    <row r="495" spans="20:20" x14ac:dyDescent="0.25">
      <c r="T495" s="948"/>
    </row>
    <row r="496" spans="20:20" x14ac:dyDescent="0.25">
      <c r="T496" s="948"/>
    </row>
    <row r="497" spans="20:20" x14ac:dyDescent="0.25">
      <c r="T497" s="948"/>
    </row>
    <row r="498" spans="20:20" x14ac:dyDescent="0.25">
      <c r="T498" s="948"/>
    </row>
    <row r="499" spans="20:20" x14ac:dyDescent="0.25">
      <c r="T499" s="948"/>
    </row>
    <row r="500" spans="20:20" x14ac:dyDescent="0.25">
      <c r="T500" s="948"/>
    </row>
    <row r="501" spans="20:20" x14ac:dyDescent="0.25">
      <c r="T501" s="948"/>
    </row>
    <row r="502" spans="20:20" x14ac:dyDescent="0.25">
      <c r="T502" s="948"/>
    </row>
    <row r="503" spans="20:20" x14ac:dyDescent="0.25">
      <c r="T503" s="948"/>
    </row>
    <row r="504" spans="20:20" x14ac:dyDescent="0.25">
      <c r="T504" s="948"/>
    </row>
    <row r="505" spans="20:20" x14ac:dyDescent="0.25">
      <c r="T505" s="948"/>
    </row>
    <row r="506" spans="20:20" x14ac:dyDescent="0.25">
      <c r="T506" s="948"/>
    </row>
    <row r="507" spans="20:20" x14ac:dyDescent="0.25">
      <c r="T507" s="948"/>
    </row>
    <row r="508" spans="20:20" x14ac:dyDescent="0.25">
      <c r="T508" s="948"/>
    </row>
    <row r="509" spans="20:20" x14ac:dyDescent="0.25">
      <c r="T509" s="948"/>
    </row>
    <row r="510" spans="20:20" x14ac:dyDescent="0.25">
      <c r="T510" s="948"/>
    </row>
    <row r="511" spans="20:20" x14ac:dyDescent="0.25">
      <c r="T511" s="948"/>
    </row>
    <row r="512" spans="20:20" x14ac:dyDescent="0.25">
      <c r="T512" s="948"/>
    </row>
    <row r="513" spans="20:20" x14ac:dyDescent="0.25">
      <c r="T513" s="948"/>
    </row>
    <row r="514" spans="20:20" x14ac:dyDescent="0.25">
      <c r="T514" s="948"/>
    </row>
    <row r="515" spans="20:20" x14ac:dyDescent="0.25">
      <c r="T515" s="948"/>
    </row>
    <row r="516" spans="20:20" x14ac:dyDescent="0.25">
      <c r="T516" s="948"/>
    </row>
    <row r="517" spans="20:20" x14ac:dyDescent="0.25">
      <c r="T517" s="948"/>
    </row>
    <row r="518" spans="20:20" x14ac:dyDescent="0.25">
      <c r="T518" s="948"/>
    </row>
    <row r="519" spans="20:20" x14ac:dyDescent="0.25">
      <c r="T519" s="948"/>
    </row>
    <row r="520" spans="20:20" x14ac:dyDescent="0.25">
      <c r="T520" s="948"/>
    </row>
    <row r="521" spans="20:20" x14ac:dyDescent="0.25">
      <c r="T521" s="948"/>
    </row>
    <row r="522" spans="20:20" x14ac:dyDescent="0.25">
      <c r="T522" s="948"/>
    </row>
    <row r="523" spans="20:20" x14ac:dyDescent="0.25">
      <c r="T523" s="948"/>
    </row>
    <row r="524" spans="20:20" x14ac:dyDescent="0.25">
      <c r="T524" s="948"/>
    </row>
    <row r="525" spans="20:20" x14ac:dyDescent="0.25">
      <c r="T525" s="948"/>
    </row>
    <row r="526" spans="20:20" x14ac:dyDescent="0.25">
      <c r="T526" s="948"/>
    </row>
    <row r="527" spans="20:20" x14ac:dyDescent="0.25">
      <c r="T527" s="948"/>
    </row>
    <row r="528" spans="20:20" x14ac:dyDescent="0.25">
      <c r="T528" s="948"/>
    </row>
    <row r="529" spans="20:20" x14ac:dyDescent="0.25">
      <c r="T529" s="948"/>
    </row>
    <row r="530" spans="20:20" x14ac:dyDescent="0.25">
      <c r="T530" s="948"/>
    </row>
    <row r="531" spans="20:20" x14ac:dyDescent="0.25">
      <c r="T531" s="948"/>
    </row>
    <row r="532" spans="20:20" x14ac:dyDescent="0.25">
      <c r="T532" s="948"/>
    </row>
    <row r="533" spans="20:20" x14ac:dyDescent="0.25">
      <c r="T533" s="948"/>
    </row>
    <row r="534" spans="20:20" x14ac:dyDescent="0.25">
      <c r="T534" s="948"/>
    </row>
    <row r="535" spans="20:20" x14ac:dyDescent="0.25">
      <c r="T535" s="948"/>
    </row>
    <row r="536" spans="20:20" x14ac:dyDescent="0.25">
      <c r="T536" s="948"/>
    </row>
    <row r="537" spans="20:20" x14ac:dyDescent="0.25">
      <c r="T537" s="948"/>
    </row>
    <row r="538" spans="20:20" x14ac:dyDescent="0.25">
      <c r="T538" s="948"/>
    </row>
  </sheetData>
  <autoFilter ref="W1:W538"/>
  <mergeCells count="312">
    <mergeCell ref="W257:W271"/>
    <mergeCell ref="X257:X271"/>
    <mergeCell ref="Y257:Y271"/>
    <mergeCell ref="W255:W256"/>
    <mergeCell ref="X255:X256"/>
    <mergeCell ref="W192:W254"/>
    <mergeCell ref="X30:X34"/>
    <mergeCell ref="Y30:Y34"/>
    <mergeCell ref="X41:X45"/>
    <mergeCell ref="Y41:Y45"/>
    <mergeCell ref="X118:X144"/>
    <mergeCell ref="W41:W45"/>
    <mergeCell ref="X145:X160"/>
    <mergeCell ref="X161:X170"/>
    <mergeCell ref="X171:X190"/>
    <mergeCell ref="S295:S304"/>
    <mergeCell ref="X295:X304"/>
    <mergeCell ref="S309:S315"/>
    <mergeCell ref="W309:W315"/>
    <mergeCell ref="X309:X315"/>
    <mergeCell ref="Y295:Y304"/>
    <mergeCell ref="W295:W304"/>
    <mergeCell ref="W272:W294"/>
    <mergeCell ref="Y309:Y315"/>
    <mergeCell ref="T309:T315"/>
    <mergeCell ref="U308:V308"/>
    <mergeCell ref="T295:T304"/>
    <mergeCell ref="S192:S254"/>
    <mergeCell ref="X192:X254"/>
    <mergeCell ref="S255:S256"/>
    <mergeCell ref="H272:H294"/>
    <mergeCell ref="I272:I294"/>
    <mergeCell ref="K192:K254"/>
    <mergeCell ref="J192:J254"/>
    <mergeCell ref="T255:T256"/>
    <mergeCell ref="S257:S271"/>
    <mergeCell ref="T272:T294"/>
    <mergeCell ref="R272:R294"/>
    <mergeCell ref="Q272:Q294"/>
    <mergeCell ref="P272:P294"/>
    <mergeCell ref="O272:O294"/>
    <mergeCell ref="T257:T271"/>
    <mergeCell ref="H257:H271"/>
    <mergeCell ref="I257:I271"/>
    <mergeCell ref="H255:H256"/>
    <mergeCell ref="I255:I256"/>
    <mergeCell ref="S272:S294"/>
    <mergeCell ref="X272:X294"/>
    <mergeCell ref="T192:T254"/>
    <mergeCell ref="R192:R254"/>
    <mergeCell ref="Q192:Q254"/>
    <mergeCell ref="F257:F271"/>
    <mergeCell ref="Q255:Q256"/>
    <mergeCell ref="P192:P254"/>
    <mergeCell ref="O192:O254"/>
    <mergeCell ref="N192:N254"/>
    <mergeCell ref="M192:M254"/>
    <mergeCell ref="L192:L254"/>
    <mergeCell ref="L257:L271"/>
    <mergeCell ref="M257:M271"/>
    <mergeCell ref="N257:N271"/>
    <mergeCell ref="O257:O271"/>
    <mergeCell ref="P257:P271"/>
    <mergeCell ref="T161:T170"/>
    <mergeCell ref="R171:R190"/>
    <mergeCell ref="U2:V2"/>
    <mergeCell ref="U39:V39"/>
    <mergeCell ref="U41:V45"/>
    <mergeCell ref="U91:V91"/>
    <mergeCell ref="U92:V92"/>
    <mergeCell ref="U93:V93"/>
    <mergeCell ref="U97:V97"/>
    <mergeCell ref="U98:V98"/>
    <mergeCell ref="T41:T45"/>
    <mergeCell ref="S30:S34"/>
    <mergeCell ref="S41:S45"/>
    <mergeCell ref="S118:S144"/>
    <mergeCell ref="S145:S160"/>
    <mergeCell ref="U104:V104"/>
    <mergeCell ref="R161:R170"/>
    <mergeCell ref="S161:S170"/>
    <mergeCell ref="S171:S190"/>
    <mergeCell ref="U46:V46"/>
    <mergeCell ref="U47:V47"/>
    <mergeCell ref="U101:V101"/>
    <mergeCell ref="U102:V102"/>
    <mergeCell ref="U106:V106"/>
    <mergeCell ref="J161:J170"/>
    <mergeCell ref="K161:K170"/>
    <mergeCell ref="L161:L170"/>
    <mergeCell ref="E272:E294"/>
    <mergeCell ref="R145:R160"/>
    <mergeCell ref="M161:M170"/>
    <mergeCell ref="N161:N170"/>
    <mergeCell ref="O161:O170"/>
    <mergeCell ref="P161:P170"/>
    <mergeCell ref="Q161:Q170"/>
    <mergeCell ref="G192:G254"/>
    <mergeCell ref="F192:F254"/>
    <mergeCell ref="K272:K294"/>
    <mergeCell ref="F272:F294"/>
    <mergeCell ref="J257:J271"/>
    <mergeCell ref="K257:K271"/>
    <mergeCell ref="O255:O256"/>
    <mergeCell ref="P255:P256"/>
    <mergeCell ref="Q257:Q271"/>
    <mergeCell ref="R257:R271"/>
    <mergeCell ref="R255:R256"/>
    <mergeCell ref="F255:F256"/>
    <mergeCell ref="G255:G256"/>
    <mergeCell ref="E257:E271"/>
    <mergeCell ref="N272:N294"/>
    <mergeCell ref="M272:M294"/>
    <mergeCell ref="L272:L294"/>
    <mergeCell ref="G272:G294"/>
    <mergeCell ref="J272:J294"/>
    <mergeCell ref="N309:N315"/>
    <mergeCell ref="M309:M315"/>
    <mergeCell ref="L309:L315"/>
    <mergeCell ref="J295:J304"/>
    <mergeCell ref="Q295:Q304"/>
    <mergeCell ref="P295:P304"/>
    <mergeCell ref="O295:O304"/>
    <mergeCell ref="A92:A93"/>
    <mergeCell ref="B92:B93"/>
    <mergeCell ref="U103:V103"/>
    <mergeCell ref="Y192:Y240"/>
    <mergeCell ref="Y118:Y144"/>
    <mergeCell ref="Y145:Y157"/>
    <mergeCell ref="Y171:Y190"/>
    <mergeCell ref="T145:T160"/>
    <mergeCell ref="T118:T144"/>
    <mergeCell ref="I145:I160"/>
    <mergeCell ref="J145:J160"/>
    <mergeCell ref="K145:K160"/>
    <mergeCell ref="L145:L160"/>
    <mergeCell ref="I118:I144"/>
    <mergeCell ref="J118:J144"/>
    <mergeCell ref="K118:K144"/>
    <mergeCell ref="L118:L144"/>
    <mergeCell ref="N118:N144"/>
    <mergeCell ref="M118:M144"/>
    <mergeCell ref="E161:E170"/>
    <mergeCell ref="H161:H170"/>
    <mergeCell ref="B161:B170"/>
    <mergeCell ref="A309:A315"/>
    <mergeCell ref="B309:B315"/>
    <mergeCell ref="C309:C315"/>
    <mergeCell ref="D309:D315"/>
    <mergeCell ref="E309:E315"/>
    <mergeCell ref="F309:F315"/>
    <mergeCell ref="G309:G315"/>
    <mergeCell ref="H309:H315"/>
    <mergeCell ref="C161:C170"/>
    <mergeCell ref="D161:D170"/>
    <mergeCell ref="F161:F170"/>
    <mergeCell ref="G161:G170"/>
    <mergeCell ref="D192:D254"/>
    <mergeCell ref="D272:D294"/>
    <mergeCell ref="A257:A271"/>
    <mergeCell ref="B257:B271"/>
    <mergeCell ref="C257:C271"/>
    <mergeCell ref="A255:A256"/>
    <mergeCell ref="B255:B256"/>
    <mergeCell ref="C255:C256"/>
    <mergeCell ref="D255:D256"/>
    <mergeCell ref="D257:D271"/>
    <mergeCell ref="E255:E256"/>
    <mergeCell ref="P118:P144"/>
    <mergeCell ref="O309:O315"/>
    <mergeCell ref="P309:P315"/>
    <mergeCell ref="K171:K190"/>
    <mergeCell ref="L171:L190"/>
    <mergeCell ref="A118:A144"/>
    <mergeCell ref="B118:B144"/>
    <mergeCell ref="C118:C144"/>
    <mergeCell ref="D118:D144"/>
    <mergeCell ref="E118:E144"/>
    <mergeCell ref="F118:F144"/>
    <mergeCell ref="G118:G144"/>
    <mergeCell ref="E145:E160"/>
    <mergeCell ref="F145:F160"/>
    <mergeCell ref="G145:G160"/>
    <mergeCell ref="H145:H160"/>
    <mergeCell ref="E192:E254"/>
    <mergeCell ref="H192:H254"/>
    <mergeCell ref="I192:I254"/>
    <mergeCell ref="G257:G271"/>
    <mergeCell ref="N295:N304"/>
    <mergeCell ref="N255:N256"/>
    <mergeCell ref="I161:I170"/>
    <mergeCell ref="A161:A170"/>
    <mergeCell ref="U322:V322"/>
    <mergeCell ref="I309:I315"/>
    <mergeCell ref="J309:J315"/>
    <mergeCell ref="K309:K315"/>
    <mergeCell ref="U321:V321"/>
    <mergeCell ref="A145:A160"/>
    <mergeCell ref="B145:B160"/>
    <mergeCell ref="M145:M160"/>
    <mergeCell ref="N145:N160"/>
    <mergeCell ref="O145:O160"/>
    <mergeCell ref="P145:P160"/>
    <mergeCell ref="Q145:Q160"/>
    <mergeCell ref="H295:H304"/>
    <mergeCell ref="G295:G304"/>
    <mergeCell ref="F295:F304"/>
    <mergeCell ref="E295:E304"/>
    <mergeCell ref="M171:M190"/>
    <mergeCell ref="P171:P190"/>
    <mergeCell ref="N171:N190"/>
    <mergeCell ref="T171:T190"/>
    <mergeCell ref="O171:O190"/>
    <mergeCell ref="J171:J190"/>
    <mergeCell ref="C145:C160"/>
    <mergeCell ref="D145:D160"/>
    <mergeCell ref="R309:R315"/>
    <mergeCell ref="U306:V306"/>
    <mergeCell ref="B70:B72"/>
    <mergeCell ref="B73:B75"/>
    <mergeCell ref="U95:V95"/>
    <mergeCell ref="U96:V96"/>
    <mergeCell ref="U99:V99"/>
    <mergeCell ref="U100:V100"/>
    <mergeCell ref="O118:O144"/>
    <mergeCell ref="H118:H144"/>
    <mergeCell ref="Q118:Q144"/>
    <mergeCell ref="R118:R144"/>
    <mergeCell ref="C295:C304"/>
    <mergeCell ref="B295:B304"/>
    <mergeCell ref="R295:R304"/>
    <mergeCell ref="K295:K304"/>
    <mergeCell ref="Q309:Q315"/>
    <mergeCell ref="D295:D304"/>
    <mergeCell ref="L295:L304"/>
    <mergeCell ref="M295:M304"/>
    <mergeCell ref="J255:J256"/>
    <mergeCell ref="K255:K256"/>
    <mergeCell ref="L255:L256"/>
    <mergeCell ref="M255:M256"/>
    <mergeCell ref="Q41:Q45"/>
    <mergeCell ref="R41:R45"/>
    <mergeCell ref="U30:V30"/>
    <mergeCell ref="F30:F34"/>
    <mergeCell ref="G30:G34"/>
    <mergeCell ref="H30:H34"/>
    <mergeCell ref="I30:I34"/>
    <mergeCell ref="J30:J34"/>
    <mergeCell ref="K30:K34"/>
    <mergeCell ref="M30:M34"/>
    <mergeCell ref="P30:P34"/>
    <mergeCell ref="O30:O34"/>
    <mergeCell ref="Q30:Q34"/>
    <mergeCell ref="R30:R34"/>
    <mergeCell ref="U40:V40"/>
    <mergeCell ref="G41:G45"/>
    <mergeCell ref="H41:H45"/>
    <mergeCell ref="I41:I45"/>
    <mergeCell ref="J41:J45"/>
    <mergeCell ref="K41:K45"/>
    <mergeCell ref="L41:L45"/>
    <mergeCell ref="M41:M45"/>
    <mergeCell ref="O41:O45"/>
    <mergeCell ref="P41:P45"/>
    <mergeCell ref="A41:A45"/>
    <mergeCell ref="B41:B45"/>
    <mergeCell ref="C41:C45"/>
    <mergeCell ref="D41:D45"/>
    <mergeCell ref="E41:E45"/>
    <mergeCell ref="F41:F45"/>
    <mergeCell ref="N41:N45"/>
    <mergeCell ref="U1:W1"/>
    <mergeCell ref="U3:V3"/>
    <mergeCell ref="U28:V28"/>
    <mergeCell ref="U29:V29"/>
    <mergeCell ref="W30:W34"/>
    <mergeCell ref="U35:V35"/>
    <mergeCell ref="U36:V36"/>
    <mergeCell ref="U37:V37"/>
    <mergeCell ref="A30:A34"/>
    <mergeCell ref="B30:B34"/>
    <mergeCell ref="C30:C34"/>
    <mergeCell ref="D30:D34"/>
    <mergeCell ref="E30:E34"/>
    <mergeCell ref="L30:L34"/>
    <mergeCell ref="N30:N34"/>
    <mergeCell ref="T30:T34"/>
    <mergeCell ref="U38:V38"/>
    <mergeCell ref="U51:V51"/>
    <mergeCell ref="U52:V52"/>
    <mergeCell ref="U54:V54"/>
    <mergeCell ref="U55:V55"/>
    <mergeCell ref="U56:V56"/>
    <mergeCell ref="U53:V53"/>
    <mergeCell ref="A295:A304"/>
    <mergeCell ref="I295:I304"/>
    <mergeCell ref="Q171:Q190"/>
    <mergeCell ref="A171:A190"/>
    <mergeCell ref="B171:B190"/>
    <mergeCell ref="C171:C190"/>
    <mergeCell ref="D171:D190"/>
    <mergeCell ref="E171:E190"/>
    <mergeCell ref="F171:F190"/>
    <mergeCell ref="G171:G190"/>
    <mergeCell ref="H171:H190"/>
    <mergeCell ref="I171:I190"/>
    <mergeCell ref="C272:C294"/>
    <mergeCell ref="B272:B294"/>
    <mergeCell ref="A272:A294"/>
    <mergeCell ref="C192:C254"/>
    <mergeCell ref="B192:B254"/>
    <mergeCell ref="A192:A254"/>
  </mergeCells>
  <pageMargins left="0.25" right="0.25" top="0.75" bottom="0.75" header="0.3" footer="0.3"/>
  <pageSetup paperSize="8" scale="46" fitToHeight="0" orientation="landscape" r:id="rId1"/>
  <headerFooter>
    <oddHeader>&amp;C&amp;"-,Bold"LIFE 2014 Call - CCA - CCM - GIC :
Key Indicators for LIFE projects - v001</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7"/>
  <sheetViews>
    <sheetView zoomScaleNormal="100" workbookViewId="0">
      <pane ySplit="3" topLeftCell="A4" activePane="bottomLeft" state="frozen"/>
      <selection pane="bottomLeft" activeCell="F8" sqref="F8"/>
    </sheetView>
  </sheetViews>
  <sheetFormatPr defaultColWidth="9.1796875" defaultRowHeight="14.5" x14ac:dyDescent="0.35"/>
  <cols>
    <col min="1" max="1" width="17.54296875" style="269" customWidth="1"/>
    <col min="2" max="2" width="28.81640625" style="269" customWidth="1"/>
    <col min="3" max="3" width="28.453125" style="269" customWidth="1"/>
    <col min="4" max="4" width="15.81640625" style="305" customWidth="1"/>
    <col min="5" max="5" width="19.453125" style="316" customWidth="1"/>
    <col min="6" max="6" width="25.54296875" style="269" customWidth="1"/>
    <col min="7" max="7" width="31" style="270" customWidth="1"/>
    <col min="8" max="8" width="35.1796875" style="271" customWidth="1"/>
    <col min="9" max="16384" width="9.1796875" style="268"/>
  </cols>
  <sheetData>
    <row r="1" spans="1:8" ht="20" x14ac:dyDescent="0.4">
      <c r="A1" s="1431" t="s">
        <v>632</v>
      </c>
      <c r="B1" s="1431"/>
      <c r="C1" s="1431"/>
      <c r="D1" s="1431"/>
      <c r="E1" s="1431"/>
      <c r="F1" s="1431"/>
      <c r="G1" s="1431"/>
      <c r="H1" s="1431"/>
    </row>
    <row r="2" spans="1:8" ht="25.5" customHeight="1" x14ac:dyDescent="0.35">
      <c r="D2" s="1432" t="s">
        <v>633</v>
      </c>
      <c r="E2" s="1433"/>
    </row>
    <row r="3" spans="1:8" ht="55.5" customHeight="1" x14ac:dyDescent="0.35">
      <c r="A3" s="272" t="s">
        <v>634</v>
      </c>
      <c r="B3" s="273" t="s">
        <v>635</v>
      </c>
      <c r="C3" s="274"/>
      <c r="D3" s="273" t="s">
        <v>636</v>
      </c>
      <c r="E3" s="273" t="s">
        <v>637</v>
      </c>
      <c r="F3" s="275" t="s">
        <v>638</v>
      </c>
      <c r="G3" s="275" t="s">
        <v>381</v>
      </c>
      <c r="H3" s="276" t="s">
        <v>639</v>
      </c>
    </row>
    <row r="4" spans="1:8" ht="15.5" x14ac:dyDescent="0.35">
      <c r="A4" s="1434" t="s">
        <v>640</v>
      </c>
      <c r="B4" s="1434"/>
      <c r="C4" s="1434"/>
      <c r="D4" s="1434"/>
      <c r="E4" s="1434"/>
      <c r="F4" s="1434"/>
      <c r="G4" s="1434"/>
      <c r="H4" s="277" t="s">
        <v>641</v>
      </c>
    </row>
    <row r="5" spans="1:8" x14ac:dyDescent="0.35">
      <c r="A5" s="1435" t="s">
        <v>642</v>
      </c>
      <c r="B5" s="1436"/>
      <c r="C5" s="1436"/>
      <c r="D5" s="1436"/>
      <c r="E5" s="1436"/>
      <c r="F5" s="1436"/>
      <c r="G5" s="1436"/>
      <c r="H5" s="278"/>
    </row>
    <row r="6" spans="1:8" ht="25" x14ac:dyDescent="0.35">
      <c r="A6" s="1437" t="s">
        <v>231</v>
      </c>
      <c r="B6" s="279" t="s">
        <v>643</v>
      </c>
      <c r="C6" s="280" t="s">
        <v>644</v>
      </c>
      <c r="D6" s="281">
        <v>5</v>
      </c>
      <c r="E6" s="282" t="s">
        <v>645</v>
      </c>
      <c r="F6" s="283" t="s">
        <v>646</v>
      </c>
      <c r="G6" s="284"/>
      <c r="H6" s="285">
        <v>10.1</v>
      </c>
    </row>
    <row r="7" spans="1:8" ht="54.75" customHeight="1" x14ac:dyDescent="0.35">
      <c r="A7" s="1438"/>
      <c r="B7" s="1440" t="s">
        <v>647</v>
      </c>
      <c r="C7" s="280" t="s">
        <v>648</v>
      </c>
      <c r="D7" s="281">
        <f>+' Performance indicators'!Q95</f>
        <v>48</v>
      </c>
      <c r="E7" s="282" t="s">
        <v>645</v>
      </c>
      <c r="F7" s="283" t="s">
        <v>646</v>
      </c>
      <c r="G7" s="284"/>
      <c r="H7" s="285">
        <v>10.199999999999999</v>
      </c>
    </row>
    <row r="8" spans="1:8" ht="54.75" customHeight="1" x14ac:dyDescent="0.35">
      <c r="A8" s="1439"/>
      <c r="B8" s="1441"/>
      <c r="C8" s="280" t="s">
        <v>649</v>
      </c>
      <c r="D8" s="281">
        <f>+' Performance indicators'!Q96</f>
        <v>26</v>
      </c>
      <c r="E8" s="282" t="s">
        <v>645</v>
      </c>
      <c r="F8" s="283" t="s">
        <v>646</v>
      </c>
      <c r="G8" s="284"/>
      <c r="H8" s="285">
        <v>10.199999999999999</v>
      </c>
    </row>
    <row r="9" spans="1:8" x14ac:dyDescent="0.35">
      <c r="A9" s="1442" t="s">
        <v>650</v>
      </c>
      <c r="B9" s="1443" t="s">
        <v>249</v>
      </c>
      <c r="C9" s="280" t="s">
        <v>651</v>
      </c>
      <c r="D9" s="980">
        <v>154560</v>
      </c>
      <c r="E9" s="282" t="s">
        <v>645</v>
      </c>
      <c r="F9" s="283" t="s">
        <v>646</v>
      </c>
      <c r="G9" s="286"/>
      <c r="H9" s="1446">
        <v>11.1</v>
      </c>
    </row>
    <row r="10" spans="1:8" x14ac:dyDescent="0.35">
      <c r="A10" s="1442"/>
      <c r="B10" s="1444"/>
      <c r="C10" s="280" t="s">
        <v>652</v>
      </c>
      <c r="D10" s="980">
        <v>97002</v>
      </c>
      <c r="E10" s="282" t="s">
        <v>645</v>
      </c>
      <c r="F10" s="283" t="s">
        <v>646</v>
      </c>
      <c r="G10" s="286"/>
      <c r="H10" s="1447"/>
    </row>
    <row r="11" spans="1:8" x14ac:dyDescent="0.35">
      <c r="A11" s="1442"/>
      <c r="B11" s="1444"/>
      <c r="C11" s="280" t="s">
        <v>653</v>
      </c>
      <c r="D11" s="980">
        <v>19527</v>
      </c>
      <c r="E11" s="282" t="s">
        <v>645</v>
      </c>
      <c r="F11" s="283" t="s">
        <v>646</v>
      </c>
      <c r="G11" s="286"/>
      <c r="H11" s="1447"/>
    </row>
    <row r="12" spans="1:8" x14ac:dyDescent="0.35">
      <c r="A12" s="1442"/>
      <c r="B12" s="1445"/>
      <c r="C12" s="280" t="s">
        <v>654</v>
      </c>
      <c r="D12" s="980">
        <v>5.48</v>
      </c>
      <c r="E12" s="282" t="s">
        <v>655</v>
      </c>
      <c r="F12" s="283" t="s">
        <v>646</v>
      </c>
      <c r="G12" s="286"/>
      <c r="H12" s="1448"/>
    </row>
    <row r="13" spans="1:8" x14ac:dyDescent="0.35">
      <c r="A13" s="1442"/>
      <c r="B13" s="1443" t="s">
        <v>254</v>
      </c>
      <c r="C13" s="280" t="s">
        <v>656</v>
      </c>
      <c r="D13" s="980">
        <v>6</v>
      </c>
      <c r="E13" s="282" t="s">
        <v>645</v>
      </c>
      <c r="F13" s="283" t="s">
        <v>646</v>
      </c>
      <c r="G13" s="286"/>
      <c r="H13" s="1446">
        <v>11.2</v>
      </c>
    </row>
    <row r="14" spans="1:8" x14ac:dyDescent="0.35">
      <c r="A14" s="1442"/>
      <c r="B14" s="1444"/>
      <c r="C14" s="280" t="s">
        <v>657</v>
      </c>
      <c r="D14" s="980">
        <v>3713</v>
      </c>
      <c r="E14" s="282" t="s">
        <v>645</v>
      </c>
      <c r="F14" s="283" t="s">
        <v>646</v>
      </c>
      <c r="G14" s="286"/>
      <c r="H14" s="1447"/>
    </row>
    <row r="15" spans="1:8" x14ac:dyDescent="0.35">
      <c r="A15" s="1442"/>
      <c r="B15" s="1445"/>
      <c r="C15" s="280" t="s">
        <v>658</v>
      </c>
      <c r="D15" s="980">
        <v>224</v>
      </c>
      <c r="E15" s="282" t="s">
        <v>645</v>
      </c>
      <c r="F15" s="283" t="s">
        <v>646</v>
      </c>
      <c r="G15" s="286"/>
      <c r="H15" s="1447"/>
    </row>
    <row r="16" spans="1:8" x14ac:dyDescent="0.35">
      <c r="A16" s="1442"/>
      <c r="B16" s="1443" t="s">
        <v>339</v>
      </c>
      <c r="C16" s="280" t="s">
        <v>659</v>
      </c>
      <c r="D16" s="980">
        <v>6</v>
      </c>
      <c r="E16" s="282" t="s">
        <v>645</v>
      </c>
      <c r="F16" s="283" t="s">
        <v>646</v>
      </c>
      <c r="G16" s="286"/>
      <c r="H16" s="1447"/>
    </row>
    <row r="17" spans="1:8" x14ac:dyDescent="0.35">
      <c r="A17" s="1442"/>
      <c r="B17" s="1445"/>
      <c r="C17" s="280" t="s">
        <v>660</v>
      </c>
      <c r="D17" s="980">
        <v>23190</v>
      </c>
      <c r="E17" s="282" t="s">
        <v>645</v>
      </c>
      <c r="F17" s="283" t="s">
        <v>646</v>
      </c>
      <c r="G17" s="286"/>
      <c r="H17" s="1447"/>
    </row>
    <row r="18" spans="1:8" x14ac:dyDescent="0.35">
      <c r="A18" s="1442"/>
      <c r="B18" s="287" t="s">
        <v>661</v>
      </c>
      <c r="C18" s="280" t="s">
        <v>662</v>
      </c>
      <c r="D18" s="281">
        <f>SUM(' Performance indicators'!V171:V190)</f>
        <v>15416</v>
      </c>
      <c r="E18" s="282" t="s">
        <v>645</v>
      </c>
      <c r="F18" s="283" t="s">
        <v>646</v>
      </c>
      <c r="G18" s="286"/>
      <c r="H18" s="1447"/>
    </row>
    <row r="19" spans="1:8" x14ac:dyDescent="0.35">
      <c r="A19" s="1442"/>
      <c r="B19" s="287" t="s">
        <v>261</v>
      </c>
      <c r="C19" s="280" t="s">
        <v>659</v>
      </c>
      <c r="D19" s="281">
        <f>+' Performance indicators'!Q109</f>
        <v>39</v>
      </c>
      <c r="E19" s="282" t="s">
        <v>645</v>
      </c>
      <c r="F19" s="283" t="s">
        <v>646</v>
      </c>
      <c r="G19" s="286"/>
      <c r="H19" s="1448"/>
    </row>
    <row r="20" spans="1:8" x14ac:dyDescent="0.35">
      <c r="A20" s="1437" t="s">
        <v>265</v>
      </c>
      <c r="B20" s="287" t="s">
        <v>267</v>
      </c>
      <c r="C20" s="280" t="s">
        <v>663</v>
      </c>
      <c r="D20" s="281">
        <f>SUM(' Performance indicators'!V118:V144)</f>
        <v>1119</v>
      </c>
      <c r="E20" s="282" t="s">
        <v>645</v>
      </c>
      <c r="F20" s="283" t="s">
        <v>646</v>
      </c>
      <c r="G20" s="288"/>
      <c r="H20" s="1446" t="s">
        <v>664</v>
      </c>
    </row>
    <row r="21" spans="1:8" x14ac:dyDescent="0.35">
      <c r="A21" s="1438"/>
      <c r="B21" s="287" t="s">
        <v>270</v>
      </c>
      <c r="C21" s="280" t="s">
        <v>663</v>
      </c>
      <c r="D21" s="281">
        <f>SUM(' Performance indicators'!V145:V160)</f>
        <v>860</v>
      </c>
      <c r="E21" s="282" t="s">
        <v>645</v>
      </c>
      <c r="F21" s="283" t="s">
        <v>646</v>
      </c>
      <c r="G21" s="288"/>
      <c r="H21" s="1447"/>
    </row>
    <row r="22" spans="1:8" x14ac:dyDescent="0.35">
      <c r="A22" s="1438"/>
      <c r="B22" s="287" t="s">
        <v>272</v>
      </c>
      <c r="C22" s="280" t="s">
        <v>663</v>
      </c>
      <c r="D22" s="281">
        <f>SUM(' Performance indicators'!V161:V170)</f>
        <v>231</v>
      </c>
      <c r="E22" s="282" t="s">
        <v>645</v>
      </c>
      <c r="F22" s="283" t="s">
        <v>646</v>
      </c>
      <c r="G22" s="288"/>
      <c r="H22" s="1447"/>
    </row>
    <row r="23" spans="1:8" x14ac:dyDescent="0.35">
      <c r="A23" s="1438"/>
      <c r="B23" s="287" t="s">
        <v>276</v>
      </c>
      <c r="C23" s="280" t="s">
        <v>665</v>
      </c>
      <c r="D23" s="281" t="str">
        <f>' Performance indicators'!V191</f>
        <v>88</v>
      </c>
      <c r="E23" s="282" t="s">
        <v>645</v>
      </c>
      <c r="F23" s="283" t="s">
        <v>646</v>
      </c>
      <c r="G23" s="288"/>
      <c r="H23" s="1447"/>
    </row>
    <row r="24" spans="1:8" x14ac:dyDescent="0.35">
      <c r="A24" s="1438"/>
      <c r="B24" s="287" t="s">
        <v>325</v>
      </c>
      <c r="C24" s="280" t="s">
        <v>666</v>
      </c>
      <c r="D24" s="281">
        <f>SUM(' Performance indicators'!V192:V254)</f>
        <v>63</v>
      </c>
      <c r="E24" s="282" t="s">
        <v>645</v>
      </c>
      <c r="F24" s="283" t="s">
        <v>646</v>
      </c>
      <c r="G24" s="288"/>
      <c r="H24" s="1447"/>
    </row>
    <row r="25" spans="1:8" x14ac:dyDescent="0.35">
      <c r="A25" s="1438"/>
      <c r="B25" s="287" t="s">
        <v>279</v>
      </c>
      <c r="C25" s="280" t="s">
        <v>667</v>
      </c>
      <c r="D25" s="281">
        <f>SUM(' Performance indicators'!V255:V256)</f>
        <v>2</v>
      </c>
      <c r="E25" s="282" t="s">
        <v>645</v>
      </c>
      <c r="F25" s="283" t="s">
        <v>646</v>
      </c>
      <c r="G25" s="288"/>
      <c r="H25" s="1447"/>
    </row>
    <row r="26" spans="1:8" x14ac:dyDescent="0.35">
      <c r="A26" s="1438"/>
      <c r="B26" s="287" t="s">
        <v>282</v>
      </c>
      <c r="C26" s="280" t="s">
        <v>668</v>
      </c>
      <c r="D26" s="281">
        <f>SUM(' Performance indicators'!V257:V271)</f>
        <v>15</v>
      </c>
      <c r="E26" s="282" t="s">
        <v>645</v>
      </c>
      <c r="F26" s="283" t="s">
        <v>646</v>
      </c>
      <c r="G26" s="288"/>
      <c r="H26" s="1447"/>
    </row>
    <row r="27" spans="1:8" x14ac:dyDescent="0.35">
      <c r="A27" s="1449"/>
      <c r="B27" s="287" t="s">
        <v>669</v>
      </c>
      <c r="C27" s="280" t="s">
        <v>670</v>
      </c>
      <c r="D27" s="281">
        <f>SUM(' Performance indicators'!V272:V294)</f>
        <v>23</v>
      </c>
      <c r="E27" s="282" t="s">
        <v>645</v>
      </c>
      <c r="F27" s="283" t="s">
        <v>646</v>
      </c>
      <c r="G27" s="288"/>
      <c r="H27" s="1448"/>
    </row>
    <row r="28" spans="1:8" ht="100" x14ac:dyDescent="0.35">
      <c r="A28" s="289" t="s">
        <v>671</v>
      </c>
      <c r="B28" s="290" t="s">
        <v>672</v>
      </c>
      <c r="C28" s="291" t="s">
        <v>673</v>
      </c>
      <c r="D28" s="299" t="s">
        <v>674</v>
      </c>
      <c r="E28" s="292" t="s">
        <v>645</v>
      </c>
      <c r="F28" s="283" t="s">
        <v>646</v>
      </c>
      <c r="G28" s="293" t="s">
        <v>675</v>
      </c>
      <c r="H28" s="278"/>
    </row>
    <row r="29" spans="1:8" ht="37.5" x14ac:dyDescent="0.35">
      <c r="A29" s="1450" t="s">
        <v>676</v>
      </c>
      <c r="B29" s="1451" t="s">
        <v>677</v>
      </c>
      <c r="C29" s="280" t="s">
        <v>678</v>
      </c>
      <c r="D29" s="294"/>
      <c r="E29" s="282" t="s">
        <v>645</v>
      </c>
      <c r="F29" s="283" t="s">
        <v>646</v>
      </c>
      <c r="G29" s="293"/>
      <c r="H29" s="278"/>
    </row>
    <row r="30" spans="1:8" ht="50" x14ac:dyDescent="0.35">
      <c r="A30" s="1450"/>
      <c r="B30" s="1451"/>
      <c r="C30" s="280" t="s">
        <v>679</v>
      </c>
      <c r="D30" s="294"/>
      <c r="E30" s="282" t="s">
        <v>645</v>
      </c>
      <c r="F30" s="283" t="s">
        <v>646</v>
      </c>
      <c r="G30" s="293"/>
      <c r="H30" s="278"/>
    </row>
    <row r="31" spans="1:8" ht="62.5" x14ac:dyDescent="0.35">
      <c r="A31" s="1450"/>
      <c r="B31" s="1451"/>
      <c r="C31" s="280" t="s">
        <v>680</v>
      </c>
      <c r="D31" s="294"/>
      <c r="E31" s="282" t="s">
        <v>645</v>
      </c>
      <c r="F31" s="283" t="s">
        <v>646</v>
      </c>
      <c r="G31" s="293"/>
      <c r="H31" s="278"/>
    </row>
    <row r="32" spans="1:8" ht="50" x14ac:dyDescent="0.35">
      <c r="A32" s="1450"/>
      <c r="B32" s="1451"/>
      <c r="C32" s="280" t="s">
        <v>681</v>
      </c>
      <c r="D32" s="294"/>
      <c r="E32" s="292" t="s">
        <v>645</v>
      </c>
      <c r="F32" s="283" t="s">
        <v>646</v>
      </c>
      <c r="G32" s="293"/>
      <c r="H32" s="278"/>
    </row>
    <row r="33" spans="1:8" x14ac:dyDescent="0.35">
      <c r="A33" s="1435" t="s">
        <v>682</v>
      </c>
      <c r="B33" s="1436"/>
      <c r="C33" s="1436"/>
      <c r="D33" s="1436"/>
      <c r="E33" s="1436"/>
      <c r="F33" s="1436"/>
      <c r="G33" s="1436"/>
      <c r="H33" s="295"/>
    </row>
    <row r="34" spans="1:8" x14ac:dyDescent="0.35">
      <c r="A34" s="296" t="s">
        <v>683</v>
      </c>
      <c r="B34" s="279" t="s">
        <v>684</v>
      </c>
      <c r="C34" s="280" t="s">
        <v>685</v>
      </c>
      <c r="D34" s="299">
        <f>' Performance indicators'!R306</f>
        <v>20</v>
      </c>
      <c r="E34" s="292" t="s">
        <v>686</v>
      </c>
      <c r="F34" s="283" t="s">
        <v>646</v>
      </c>
      <c r="G34" s="297"/>
      <c r="H34" s="298">
        <v>13</v>
      </c>
    </row>
    <row r="35" spans="1:8" ht="25" x14ac:dyDescent="0.35">
      <c r="A35" s="1437" t="s">
        <v>289</v>
      </c>
      <c r="B35" s="279" t="s">
        <v>687</v>
      </c>
      <c r="C35" s="280" t="s">
        <v>688</v>
      </c>
      <c r="D35" s="281">
        <v>1369071</v>
      </c>
      <c r="E35" s="292" t="s">
        <v>689</v>
      </c>
      <c r="F35" s="283" t="s">
        <v>646</v>
      </c>
      <c r="G35" s="297"/>
      <c r="H35" s="300">
        <v>14.1</v>
      </c>
    </row>
    <row r="36" spans="1:8" ht="25" x14ac:dyDescent="0.35">
      <c r="A36" s="1438"/>
      <c r="B36" s="279" t="s">
        <v>294</v>
      </c>
      <c r="C36" s="280" t="s">
        <v>690</v>
      </c>
      <c r="D36" s="281">
        <v>7</v>
      </c>
      <c r="E36" s="282" t="s">
        <v>645</v>
      </c>
      <c r="F36" s="283" t="s">
        <v>646</v>
      </c>
      <c r="G36" s="297"/>
      <c r="H36" s="295"/>
    </row>
    <row r="37" spans="1:8" ht="25" x14ac:dyDescent="0.35">
      <c r="A37" s="1438"/>
      <c r="B37" s="1440" t="s">
        <v>691</v>
      </c>
      <c r="C37" s="280" t="s">
        <v>692</v>
      </c>
      <c r="D37" s="281">
        <v>2</v>
      </c>
      <c r="E37" s="282" t="s">
        <v>645</v>
      </c>
      <c r="F37" s="283" t="s">
        <v>646</v>
      </c>
      <c r="G37" s="301" t="s">
        <v>693</v>
      </c>
      <c r="H37" s="295"/>
    </row>
    <row r="38" spans="1:8" x14ac:dyDescent="0.35">
      <c r="A38" s="1438"/>
      <c r="B38" s="1457"/>
      <c r="C38" s="280" t="s">
        <v>694</v>
      </c>
      <c r="D38" s="281">
        <v>10</v>
      </c>
      <c r="E38" s="282" t="s">
        <v>645</v>
      </c>
      <c r="F38" s="283" t="s">
        <v>646</v>
      </c>
      <c r="G38" s="297"/>
      <c r="H38" s="295"/>
    </row>
    <row r="39" spans="1:8" ht="25" x14ac:dyDescent="0.35">
      <c r="A39" s="1438"/>
      <c r="B39" s="1457"/>
      <c r="C39" s="280" t="s">
        <v>695</v>
      </c>
      <c r="D39" s="281">
        <v>5</v>
      </c>
      <c r="E39" s="282" t="s">
        <v>645</v>
      </c>
      <c r="F39" s="283" t="s">
        <v>646</v>
      </c>
      <c r="G39" s="297"/>
      <c r="H39" s="295"/>
    </row>
    <row r="40" spans="1:8" ht="37.5" x14ac:dyDescent="0.35">
      <c r="A40" s="1438"/>
      <c r="B40" s="1457"/>
      <c r="C40" s="280" t="s">
        <v>696</v>
      </c>
      <c r="D40" s="281">
        <f>+' Performance indicators'!V166+' Performance indicators'!V167+' Performance indicators'!V168+' Performance indicators'!V169+' Performance indicators'!V170</f>
        <v>140</v>
      </c>
      <c r="E40" s="282" t="s">
        <v>645</v>
      </c>
      <c r="F40" s="283" t="s">
        <v>646</v>
      </c>
      <c r="G40" s="297"/>
      <c r="H40" s="295"/>
    </row>
    <row r="41" spans="1:8" ht="25" x14ac:dyDescent="0.35">
      <c r="A41" s="1438"/>
      <c r="B41" s="1457"/>
      <c r="C41" s="280" t="s">
        <v>697</v>
      </c>
      <c r="D41" s="281">
        <f>+' Performance indicators'!R95</f>
        <v>48</v>
      </c>
      <c r="E41" s="282" t="s">
        <v>645</v>
      </c>
      <c r="F41" s="283" t="s">
        <v>646</v>
      </c>
      <c r="G41" s="297"/>
      <c r="H41" s="295"/>
    </row>
    <row r="42" spans="1:8" ht="67.5" customHeight="1" x14ac:dyDescent="0.35">
      <c r="A42" s="1438"/>
      <c r="B42" s="1441"/>
      <c r="C42" s="280" t="s">
        <v>698</v>
      </c>
      <c r="D42" s="302">
        <v>1124</v>
      </c>
      <c r="E42" s="292" t="s">
        <v>1015</v>
      </c>
      <c r="F42" s="283" t="s">
        <v>646</v>
      </c>
      <c r="G42" s="297"/>
      <c r="H42" s="295"/>
    </row>
    <row r="43" spans="1:8" ht="67.5" customHeight="1" x14ac:dyDescent="0.35">
      <c r="A43" s="1438"/>
      <c r="B43" s="303" t="s">
        <v>699</v>
      </c>
      <c r="C43" s="1458" t="s">
        <v>292</v>
      </c>
      <c r="D43" s="1460">
        <f>+' Performance indicators'!E308</f>
        <v>15515</v>
      </c>
      <c r="E43" s="1440" t="s">
        <v>1015</v>
      </c>
      <c r="F43" s="1452" t="s">
        <v>646</v>
      </c>
      <c r="G43" s="1454"/>
      <c r="H43" s="295"/>
    </row>
    <row r="44" spans="1:8" ht="67.5" customHeight="1" x14ac:dyDescent="0.35">
      <c r="A44" s="1438"/>
      <c r="B44" s="279" t="s">
        <v>700</v>
      </c>
      <c r="C44" s="1459"/>
      <c r="D44" s="1461"/>
      <c r="E44" s="1441"/>
      <c r="F44" s="1453"/>
      <c r="G44" s="1455"/>
      <c r="H44" s="295"/>
    </row>
    <row r="45" spans="1:8" ht="67.5" customHeight="1" x14ac:dyDescent="0.35">
      <c r="A45" s="1438"/>
      <c r="B45" s="279" t="s">
        <v>701</v>
      </c>
      <c r="C45" s="304" t="s">
        <v>219</v>
      </c>
      <c r="D45" s="305">
        <f>' Performance indicators'!M52-' Performance indicators'!R52</f>
        <v>22494</v>
      </c>
      <c r="E45" s="304" t="s">
        <v>220</v>
      </c>
      <c r="F45" s="283" t="s">
        <v>646</v>
      </c>
      <c r="G45" s="306"/>
      <c r="H45" s="295"/>
    </row>
    <row r="46" spans="1:8" ht="100" x14ac:dyDescent="0.35">
      <c r="A46" s="1438"/>
      <c r="B46" s="303" t="s">
        <v>702</v>
      </c>
      <c r="C46" s="307" t="s">
        <v>703</v>
      </c>
      <c r="D46" s="308"/>
      <c r="E46" s="309" t="s">
        <v>689</v>
      </c>
      <c r="F46" s="283" t="s">
        <v>646</v>
      </c>
      <c r="G46" s="293" t="s">
        <v>704</v>
      </c>
      <c r="H46" s="295"/>
    </row>
    <row r="47" spans="1:8" ht="100" x14ac:dyDescent="0.35">
      <c r="A47" s="1438"/>
      <c r="B47" s="290" t="s">
        <v>672</v>
      </c>
      <c r="C47" s="280" t="s">
        <v>705</v>
      </c>
      <c r="D47" s="299" t="s">
        <v>674</v>
      </c>
      <c r="E47" s="309" t="s">
        <v>689</v>
      </c>
      <c r="F47" s="283" t="s">
        <v>646</v>
      </c>
      <c r="G47" s="293" t="s">
        <v>675</v>
      </c>
      <c r="H47" s="295"/>
    </row>
    <row r="48" spans="1:8" ht="100" x14ac:dyDescent="0.35">
      <c r="A48" s="1439"/>
      <c r="B48" s="303" t="s">
        <v>706</v>
      </c>
      <c r="C48" s="307" t="s">
        <v>707</v>
      </c>
      <c r="D48" s="299" t="s">
        <v>674</v>
      </c>
      <c r="E48" s="310" t="s">
        <v>689</v>
      </c>
      <c r="F48" s="283" t="s">
        <v>646</v>
      </c>
      <c r="G48" s="286" t="s">
        <v>708</v>
      </c>
      <c r="H48" s="295"/>
    </row>
    <row r="49" spans="1:8" x14ac:dyDescent="0.35">
      <c r="A49" s="1437" t="s">
        <v>709</v>
      </c>
      <c r="B49" s="311" t="s">
        <v>710</v>
      </c>
      <c r="C49" s="280" t="s">
        <v>711</v>
      </c>
      <c r="D49" s="299" t="s">
        <v>674</v>
      </c>
      <c r="E49" s="282" t="s">
        <v>712</v>
      </c>
      <c r="F49" s="312" t="s">
        <v>646</v>
      </c>
      <c r="G49" s="1456" t="s">
        <v>713</v>
      </c>
      <c r="H49" s="295"/>
    </row>
    <row r="50" spans="1:8" ht="25" x14ac:dyDescent="0.35">
      <c r="A50" s="1438"/>
      <c r="B50" s="292" t="s">
        <v>714</v>
      </c>
      <c r="C50" s="280" t="s">
        <v>715</v>
      </c>
      <c r="D50" s="299" t="s">
        <v>674</v>
      </c>
      <c r="E50" s="313" t="s">
        <v>476</v>
      </c>
      <c r="F50" s="312" t="s">
        <v>646</v>
      </c>
      <c r="G50" s="1456"/>
      <c r="H50" s="295"/>
    </row>
    <row r="51" spans="1:8" ht="25" x14ac:dyDescent="0.35">
      <c r="A51" s="1438"/>
      <c r="B51" s="292" t="s">
        <v>716</v>
      </c>
      <c r="C51" s="280" t="s">
        <v>717</v>
      </c>
      <c r="D51" s="299" t="s">
        <v>674</v>
      </c>
      <c r="E51" s="292" t="s">
        <v>476</v>
      </c>
      <c r="F51" s="283" t="s">
        <v>646</v>
      </c>
      <c r="G51" s="1456"/>
      <c r="H51" s="295"/>
    </row>
    <row r="52" spans="1:8" x14ac:dyDescent="0.35">
      <c r="A52" s="1438"/>
      <c r="B52" s="292" t="s">
        <v>718</v>
      </c>
      <c r="C52" s="314" t="s">
        <v>719</v>
      </c>
      <c r="D52" s="299" t="s">
        <v>674</v>
      </c>
      <c r="E52" s="314" t="s">
        <v>476</v>
      </c>
      <c r="F52" s="315" t="s">
        <v>646</v>
      </c>
      <c r="G52" s="1456"/>
      <c r="H52" s="295"/>
    </row>
    <row r="53" spans="1:8" ht="25" x14ac:dyDescent="0.35">
      <c r="A53" s="1438"/>
      <c r="B53" s="292" t="s">
        <v>720</v>
      </c>
      <c r="C53" s="280" t="s">
        <v>721</v>
      </c>
      <c r="D53" s="299" t="s">
        <v>674</v>
      </c>
      <c r="E53" s="292" t="s">
        <v>476</v>
      </c>
      <c r="F53" s="283" t="s">
        <v>646</v>
      </c>
      <c r="G53" s="1456"/>
      <c r="H53" s="295"/>
    </row>
    <row r="54" spans="1:8" ht="25" x14ac:dyDescent="0.35">
      <c r="A54" s="1438"/>
      <c r="B54" s="292" t="s">
        <v>722</v>
      </c>
      <c r="C54" s="280" t="s">
        <v>723</v>
      </c>
      <c r="D54" s="299" t="s">
        <v>674</v>
      </c>
      <c r="E54" s="292" t="s">
        <v>724</v>
      </c>
      <c r="F54" s="283" t="s">
        <v>646</v>
      </c>
      <c r="G54" s="1456"/>
      <c r="H54" s="295"/>
    </row>
    <row r="55" spans="1:8" ht="25.5" customHeight="1" x14ac:dyDescent="0.35">
      <c r="A55" s="1437" t="s">
        <v>725</v>
      </c>
      <c r="B55" s="279" t="s">
        <v>294</v>
      </c>
      <c r="C55" s="280" t="s">
        <v>690</v>
      </c>
      <c r="D55" s="281">
        <v>4</v>
      </c>
      <c r="E55" s="292" t="s">
        <v>645</v>
      </c>
      <c r="F55" s="283" t="s">
        <v>646</v>
      </c>
      <c r="G55" s="284"/>
      <c r="H55" s="300">
        <v>14.4</v>
      </c>
    </row>
    <row r="56" spans="1:8" ht="50" x14ac:dyDescent="0.35">
      <c r="A56" s="1438"/>
      <c r="B56" s="279" t="s">
        <v>726</v>
      </c>
      <c r="C56" s="280" t="s">
        <v>727</v>
      </c>
      <c r="D56" s="299"/>
      <c r="E56" s="292" t="s">
        <v>689</v>
      </c>
      <c r="F56" s="283" t="s">
        <v>646</v>
      </c>
      <c r="G56" s="284"/>
      <c r="H56" s="295"/>
    </row>
    <row r="57" spans="1:8" ht="37.5" x14ac:dyDescent="0.35">
      <c r="A57" s="1439"/>
      <c r="B57" s="279" t="s">
        <v>728</v>
      </c>
      <c r="C57" s="280" t="s">
        <v>729</v>
      </c>
      <c r="D57" s="299"/>
      <c r="E57" s="292" t="s">
        <v>689</v>
      </c>
      <c r="F57" s="283" t="s">
        <v>646</v>
      </c>
      <c r="G57" s="284"/>
      <c r="H57" s="300">
        <v>14.2</v>
      </c>
    </row>
  </sheetData>
  <mergeCells count="27">
    <mergeCell ref="F43:F44"/>
    <mergeCell ref="G43:G44"/>
    <mergeCell ref="A49:A54"/>
    <mergeCell ref="G49:G54"/>
    <mergeCell ref="A55:A57"/>
    <mergeCell ref="A35:A48"/>
    <mergeCell ref="B37:B42"/>
    <mergeCell ref="C43:C44"/>
    <mergeCell ref="D43:D44"/>
    <mergeCell ref="E43:E44"/>
    <mergeCell ref="A20:A27"/>
    <mergeCell ref="H20:H27"/>
    <mergeCell ref="A29:A32"/>
    <mergeCell ref="B29:B32"/>
    <mergeCell ref="A33:G33"/>
    <mergeCell ref="A9:A19"/>
    <mergeCell ref="B9:B12"/>
    <mergeCell ref="H9:H12"/>
    <mergeCell ref="B13:B15"/>
    <mergeCell ref="H13:H19"/>
    <mergeCell ref="B16:B17"/>
    <mergeCell ref="A1:H1"/>
    <mergeCell ref="D2:E2"/>
    <mergeCell ref="A4:G4"/>
    <mergeCell ref="A5:G5"/>
    <mergeCell ref="A6:A8"/>
    <mergeCell ref="B7:B8"/>
  </mergeCells>
  <dataValidations count="2">
    <dataValidation allowBlank="1" showErrorMessage="1" prompt="_x000a_" sqref="B9 G46:G49 G9:G32 H9 H13 H20 H28:H32"/>
    <dataValidation allowBlank="1" showErrorMessage="1" error="Please enter only whole numbers." sqref="C6:E8 C56:E56 E57 C57 D55:E55 C43:F43 E53:E54 E50:E51 E9:E32 D35:D41 E34:E42 E46:E47">
      <formula1>0</formula1>
      <formula2>0</formula2>
    </dataValidation>
  </dataValidations>
  <pageMargins left="0.25" right="0.25" top="0.75" bottom="0.75" header="0.3" footer="0.3"/>
  <pageSetup paperSize="8"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E144"/>
  <sheetViews>
    <sheetView showGridLines="0" zoomScale="60" zoomScaleNormal="60" zoomScalePageLayoutView="30" workbookViewId="0">
      <selection activeCell="BT7" sqref="BT7"/>
    </sheetView>
  </sheetViews>
  <sheetFormatPr defaultColWidth="4.1796875" defaultRowHeight="18" x14ac:dyDescent="0.3"/>
  <cols>
    <col min="1" max="1" width="1.54296875" style="4" customWidth="1"/>
    <col min="2" max="2" width="118.1796875" style="376" customWidth="1"/>
    <col min="3" max="7" width="4.453125" style="3" customWidth="1"/>
    <col min="8" max="8" width="6.453125" style="3" customWidth="1"/>
    <col min="9" max="10" width="4.453125" style="1" customWidth="1"/>
    <col min="11" max="11" width="5.1796875" style="1" customWidth="1"/>
    <col min="12" max="20" width="4.453125" style="1" customWidth="1"/>
    <col min="21" max="21" width="4.453125" style="2" customWidth="1"/>
    <col min="22" max="40" width="4.453125" style="1" customWidth="1"/>
    <col min="41" max="51" width="4.1796875" style="1"/>
    <col min="52" max="52" width="4.1796875" style="1" customWidth="1"/>
    <col min="53" max="63" width="4.1796875" style="1"/>
    <col min="64" max="64" width="4.1796875" style="1" customWidth="1"/>
    <col min="65" max="68" width="4.1796875" style="1"/>
    <col min="69" max="69" width="2.7265625" style="1" customWidth="1"/>
    <col min="70" max="72" width="4.1796875" style="1"/>
    <col min="73" max="73" width="1" style="1" customWidth="1"/>
    <col min="74" max="75" width="0.54296875" style="4" customWidth="1"/>
    <col min="76" max="76" width="4.1796875" style="4" customWidth="1"/>
    <col min="77" max="16384" width="4.1796875" style="4"/>
  </cols>
  <sheetData>
    <row r="1" spans="2:83" ht="9" customHeight="1" thickBot="1" x14ac:dyDescent="0.35">
      <c r="C1" s="5"/>
      <c r="D1" s="5"/>
      <c r="E1" s="5"/>
      <c r="F1" s="5"/>
      <c r="G1" s="5"/>
      <c r="H1" s="5"/>
      <c r="I1" s="4"/>
      <c r="J1" s="4"/>
      <c r="K1" s="4"/>
      <c r="L1" s="4"/>
      <c r="M1" s="4"/>
      <c r="N1" s="4"/>
      <c r="O1" s="4"/>
      <c r="P1" s="4"/>
      <c r="Q1" s="4"/>
      <c r="R1" s="4"/>
      <c r="S1" s="4"/>
      <c r="T1" s="4"/>
      <c r="U1" s="6"/>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row>
    <row r="2" spans="2:83" ht="36" customHeight="1" thickBot="1" x14ac:dyDescent="0.3">
      <c r="B2" s="1499" t="s">
        <v>161</v>
      </c>
      <c r="C2" s="1487" t="s">
        <v>35</v>
      </c>
      <c r="D2" s="1487"/>
      <c r="E2" s="1487"/>
      <c r="F2" s="1487"/>
      <c r="G2" s="1487"/>
      <c r="H2" s="1502" t="s">
        <v>337</v>
      </c>
      <c r="I2" s="1486" t="s">
        <v>149</v>
      </c>
      <c r="J2" s="1487"/>
      <c r="K2" s="1487"/>
      <c r="L2" s="1487"/>
      <c r="M2" s="1487"/>
      <c r="N2" s="1487"/>
      <c r="O2" s="1487"/>
      <c r="P2" s="1487"/>
      <c r="Q2" s="1487"/>
      <c r="R2" s="1487"/>
      <c r="S2" s="1487"/>
      <c r="T2" s="1487"/>
      <c r="U2" s="1487"/>
      <c r="V2" s="1487"/>
      <c r="W2" s="1487"/>
      <c r="X2" s="1487"/>
      <c r="Y2" s="1487"/>
      <c r="Z2" s="1487"/>
      <c r="AA2" s="1487"/>
      <c r="AB2" s="1487"/>
      <c r="AC2" s="1487"/>
      <c r="AD2" s="1487"/>
      <c r="AE2" s="1487"/>
      <c r="AF2" s="1487"/>
      <c r="AG2" s="1487"/>
      <c r="AH2" s="1487"/>
      <c r="AI2" s="1487"/>
      <c r="AJ2" s="1487"/>
      <c r="AK2" s="1487"/>
      <c r="AL2" s="1487"/>
      <c r="AM2" s="1487"/>
      <c r="AN2" s="1487"/>
      <c r="AO2" s="1487"/>
      <c r="AP2" s="1487"/>
      <c r="AQ2" s="1487"/>
      <c r="AR2" s="1487"/>
      <c r="AS2" s="1487"/>
      <c r="AT2" s="1487"/>
      <c r="AU2" s="1487"/>
      <c r="AV2" s="1487"/>
      <c r="AW2" s="1487"/>
      <c r="AX2" s="1487"/>
      <c r="AY2" s="1487"/>
      <c r="AZ2" s="1487"/>
      <c r="BA2" s="1487"/>
      <c r="BB2" s="1487"/>
      <c r="BC2" s="1487"/>
      <c r="BD2" s="1487"/>
      <c r="BE2" s="1487"/>
      <c r="BF2" s="1487"/>
      <c r="BG2" s="1487"/>
      <c r="BH2" s="1487"/>
      <c r="BI2" s="1487"/>
      <c r="BJ2" s="1487"/>
      <c r="BK2" s="1487"/>
      <c r="BL2" s="1487"/>
      <c r="BM2" s="1487"/>
      <c r="BN2" s="1487"/>
      <c r="BO2" s="1487"/>
      <c r="BP2" s="1487"/>
      <c r="BQ2" s="1488"/>
      <c r="BR2" s="990"/>
      <c r="BS2" s="990"/>
      <c r="BT2" s="990"/>
      <c r="BU2" s="4"/>
    </row>
    <row r="3" spans="2:83" ht="76.5" customHeight="1" thickBot="1" x14ac:dyDescent="0.3">
      <c r="B3" s="1500"/>
      <c r="C3" s="1505" t="s">
        <v>37</v>
      </c>
      <c r="D3" s="1507" t="s">
        <v>585</v>
      </c>
      <c r="E3" s="1507" t="s">
        <v>586</v>
      </c>
      <c r="F3" s="1507" t="s">
        <v>587</v>
      </c>
      <c r="G3" s="1510" t="s">
        <v>44</v>
      </c>
      <c r="H3" s="1503"/>
      <c r="I3" s="1490">
        <v>2016</v>
      </c>
      <c r="J3" s="1490"/>
      <c r="K3" s="1490"/>
      <c r="L3" s="1489">
        <v>2017</v>
      </c>
      <c r="M3" s="1490"/>
      <c r="N3" s="1490"/>
      <c r="O3" s="1490"/>
      <c r="P3" s="1490"/>
      <c r="Q3" s="1490"/>
      <c r="R3" s="1490"/>
      <c r="S3" s="1490"/>
      <c r="T3" s="1490"/>
      <c r="U3" s="1490"/>
      <c r="V3" s="1490"/>
      <c r="W3" s="1491"/>
      <c r="X3" s="1489">
        <v>2018</v>
      </c>
      <c r="Y3" s="1490"/>
      <c r="Z3" s="1490"/>
      <c r="AA3" s="1490"/>
      <c r="AB3" s="1490"/>
      <c r="AC3" s="1490"/>
      <c r="AD3" s="1490"/>
      <c r="AE3" s="1490"/>
      <c r="AF3" s="1490"/>
      <c r="AG3" s="1490"/>
      <c r="AH3" s="1490"/>
      <c r="AI3" s="1491"/>
      <c r="AJ3" s="1492">
        <v>2019</v>
      </c>
      <c r="AK3" s="1493"/>
      <c r="AL3" s="1493"/>
      <c r="AM3" s="1493"/>
      <c r="AN3" s="1493"/>
      <c r="AO3" s="1493"/>
      <c r="AP3" s="1493"/>
      <c r="AQ3" s="1493"/>
      <c r="AR3" s="1493"/>
      <c r="AS3" s="1493"/>
      <c r="AT3" s="1493"/>
      <c r="AU3" s="1493"/>
      <c r="AV3" s="1494">
        <v>2020</v>
      </c>
      <c r="AW3" s="1495"/>
      <c r="AX3" s="1495"/>
      <c r="AY3" s="1495"/>
      <c r="AZ3" s="1495"/>
      <c r="BA3" s="1495"/>
      <c r="BB3" s="1495"/>
      <c r="BC3" s="1495"/>
      <c r="BD3" s="1495"/>
      <c r="BE3" s="1495"/>
      <c r="BF3" s="1495"/>
      <c r="BG3" s="1496"/>
      <c r="BH3" s="1483">
        <v>2021</v>
      </c>
      <c r="BI3" s="1484"/>
      <c r="BJ3" s="1484"/>
      <c r="BK3" s="1484"/>
      <c r="BL3" s="1484"/>
      <c r="BM3" s="1484"/>
      <c r="BN3" s="1484"/>
      <c r="BO3" s="1484"/>
      <c r="BP3" s="1484"/>
      <c r="BQ3" s="1485"/>
      <c r="BR3" s="991"/>
      <c r="BS3" s="991"/>
      <c r="BT3" s="991"/>
      <c r="BU3" s="377"/>
      <c r="BV3" s="377"/>
      <c r="BW3" s="377"/>
      <c r="BX3" s="377"/>
      <c r="BY3" s="377"/>
      <c r="BZ3" s="377"/>
    </row>
    <row r="4" spans="2:83" s="1" customFormat="1" ht="62.25" customHeight="1" thickBot="1" x14ac:dyDescent="0.3">
      <c r="B4" s="1500"/>
      <c r="C4" s="1506"/>
      <c r="D4" s="1508"/>
      <c r="E4" s="1508"/>
      <c r="F4" s="1508"/>
      <c r="G4" s="1509"/>
      <c r="H4" s="1503"/>
      <c r="I4" s="378" t="s">
        <v>0</v>
      </c>
      <c r="J4" s="378" t="s">
        <v>1</v>
      </c>
      <c r="K4" s="379" t="s">
        <v>2</v>
      </c>
      <c r="L4" s="380" t="s">
        <v>4</v>
      </c>
      <c r="M4" s="378" t="s">
        <v>3</v>
      </c>
      <c r="N4" s="378" t="s">
        <v>5</v>
      </c>
      <c r="O4" s="378" t="s">
        <v>6</v>
      </c>
      <c r="P4" s="378" t="s">
        <v>7</v>
      </c>
      <c r="Q4" s="378" t="s">
        <v>8</v>
      </c>
      <c r="R4" s="378" t="s">
        <v>9</v>
      </c>
      <c r="S4" s="378" t="s">
        <v>10</v>
      </c>
      <c r="T4" s="378" t="s">
        <v>11</v>
      </c>
      <c r="U4" s="378" t="s">
        <v>12</v>
      </c>
      <c r="V4" s="378" t="s">
        <v>13</v>
      </c>
      <c r="W4" s="379" t="s">
        <v>14</v>
      </c>
      <c r="X4" s="380" t="s">
        <v>15</v>
      </c>
      <c r="Y4" s="378" t="s">
        <v>16</v>
      </c>
      <c r="Z4" s="378" t="s">
        <v>17</v>
      </c>
      <c r="AA4" s="378" t="s">
        <v>18</v>
      </c>
      <c r="AB4" s="378" t="s">
        <v>19</v>
      </c>
      <c r="AC4" s="378" t="s">
        <v>20</v>
      </c>
      <c r="AD4" s="378" t="s">
        <v>21</v>
      </c>
      <c r="AE4" s="378" t="s">
        <v>22</v>
      </c>
      <c r="AF4" s="378" t="s">
        <v>23</v>
      </c>
      <c r="AG4" s="378" t="s">
        <v>24</v>
      </c>
      <c r="AH4" s="378" t="s">
        <v>25</v>
      </c>
      <c r="AI4" s="378" t="s">
        <v>26</v>
      </c>
      <c r="AJ4" s="380" t="s">
        <v>27</v>
      </c>
      <c r="AK4" s="378" t="s">
        <v>28</v>
      </c>
      <c r="AL4" s="378" t="s">
        <v>29</v>
      </c>
      <c r="AM4" s="378" t="s">
        <v>30</v>
      </c>
      <c r="AN4" s="378" t="s">
        <v>31</v>
      </c>
      <c r="AO4" s="378" t="s">
        <v>32</v>
      </c>
      <c r="AP4" s="378" t="s">
        <v>33</v>
      </c>
      <c r="AQ4" s="378" t="s">
        <v>39</v>
      </c>
      <c r="AR4" s="378" t="s">
        <v>34</v>
      </c>
      <c r="AS4" s="378" t="s">
        <v>59</v>
      </c>
      <c r="AT4" s="378" t="s">
        <v>60</v>
      </c>
      <c r="AU4" s="379" t="s">
        <v>61</v>
      </c>
      <c r="AV4" s="380" t="s">
        <v>62</v>
      </c>
      <c r="AW4" s="378" t="s">
        <v>63</v>
      </c>
      <c r="AX4" s="378" t="s">
        <v>64</v>
      </c>
      <c r="AY4" s="378" t="s">
        <v>65</v>
      </c>
      <c r="AZ4" s="378" t="s">
        <v>66</v>
      </c>
      <c r="BA4" s="378" t="s">
        <v>67</v>
      </c>
      <c r="BB4" s="378" t="s">
        <v>768</v>
      </c>
      <c r="BC4" s="378" t="s">
        <v>769</v>
      </c>
      <c r="BD4" s="378" t="s">
        <v>770</v>
      </c>
      <c r="BE4" s="378" t="s">
        <v>771</v>
      </c>
      <c r="BF4" s="378" t="s">
        <v>772</v>
      </c>
      <c r="BG4" s="379" t="s">
        <v>773</v>
      </c>
      <c r="BH4" s="1143" t="s">
        <v>774</v>
      </c>
      <c r="BI4" s="1144" t="s">
        <v>775</v>
      </c>
      <c r="BJ4" s="1144" t="s">
        <v>776</v>
      </c>
      <c r="BK4" s="1144" t="s">
        <v>1026</v>
      </c>
      <c r="BL4" s="1144" t="s">
        <v>1027</v>
      </c>
      <c r="BM4" s="1144" t="s">
        <v>1028</v>
      </c>
      <c r="BN4" s="1144" t="s">
        <v>1029</v>
      </c>
      <c r="BO4" s="1144" t="s">
        <v>1030</v>
      </c>
      <c r="BP4" s="1144" t="s">
        <v>1031</v>
      </c>
      <c r="BQ4" s="1237"/>
      <c r="BR4" s="992"/>
      <c r="BS4" s="992"/>
      <c r="BT4" s="992"/>
      <c r="BV4" s="381"/>
      <c r="BW4" s="381"/>
      <c r="BX4" s="381"/>
      <c r="BY4" s="381"/>
      <c r="BZ4" s="381"/>
    </row>
    <row r="5" spans="2:83" ht="54" customHeight="1" thickBot="1" x14ac:dyDescent="0.3">
      <c r="B5" s="1501"/>
      <c r="C5" s="1506"/>
      <c r="D5" s="1509"/>
      <c r="E5" s="1508"/>
      <c r="F5" s="1509"/>
      <c r="G5" s="1509"/>
      <c r="H5" s="1504"/>
      <c r="I5" s="36" t="s">
        <v>150</v>
      </c>
      <c r="J5" s="27" t="s">
        <v>151</v>
      </c>
      <c r="K5" s="26" t="s">
        <v>152</v>
      </c>
      <c r="L5" s="28" t="s">
        <v>153</v>
      </c>
      <c r="M5" s="27" t="s">
        <v>154</v>
      </c>
      <c r="N5" s="27" t="s">
        <v>155</v>
      </c>
      <c r="O5" s="27" t="s">
        <v>156</v>
      </c>
      <c r="P5" s="27" t="s">
        <v>36</v>
      </c>
      <c r="Q5" s="27" t="s">
        <v>157</v>
      </c>
      <c r="R5" s="27" t="s">
        <v>158</v>
      </c>
      <c r="S5" s="27" t="s">
        <v>159</v>
      </c>
      <c r="T5" s="27" t="s">
        <v>160</v>
      </c>
      <c r="U5" s="182" t="s">
        <v>150</v>
      </c>
      <c r="V5" s="182" t="s">
        <v>151</v>
      </c>
      <c r="W5" s="197" t="s">
        <v>152</v>
      </c>
      <c r="X5" s="28" t="s">
        <v>153</v>
      </c>
      <c r="Y5" s="27" t="s">
        <v>154</v>
      </c>
      <c r="Z5" s="27" t="s">
        <v>155</v>
      </c>
      <c r="AA5" s="27" t="s">
        <v>156</v>
      </c>
      <c r="AB5" s="27" t="s">
        <v>36</v>
      </c>
      <c r="AC5" s="27" t="s">
        <v>157</v>
      </c>
      <c r="AD5" s="27" t="s">
        <v>158</v>
      </c>
      <c r="AE5" s="27" t="s">
        <v>159</v>
      </c>
      <c r="AF5" s="27" t="s">
        <v>160</v>
      </c>
      <c r="AG5" s="27" t="s">
        <v>150</v>
      </c>
      <c r="AH5" s="27" t="s">
        <v>151</v>
      </c>
      <c r="AI5" s="26" t="s">
        <v>152</v>
      </c>
      <c r="AJ5" s="176" t="s">
        <v>153</v>
      </c>
      <c r="AK5" s="36" t="s">
        <v>154</v>
      </c>
      <c r="AL5" s="27" t="s">
        <v>155</v>
      </c>
      <c r="AM5" s="27" t="s">
        <v>156</v>
      </c>
      <c r="AN5" s="27" t="s">
        <v>36</v>
      </c>
      <c r="AO5" s="27" t="s">
        <v>157</v>
      </c>
      <c r="AP5" s="27" t="s">
        <v>158</v>
      </c>
      <c r="AQ5" s="27" t="s">
        <v>159</v>
      </c>
      <c r="AR5" s="27" t="s">
        <v>160</v>
      </c>
      <c r="AS5" s="27" t="s">
        <v>150</v>
      </c>
      <c r="AT5" s="27" t="s">
        <v>151</v>
      </c>
      <c r="AU5" s="26" t="s">
        <v>152</v>
      </c>
      <c r="AV5" s="28" t="s">
        <v>153</v>
      </c>
      <c r="AW5" s="27" t="s">
        <v>154</v>
      </c>
      <c r="AX5" s="27" t="s">
        <v>155</v>
      </c>
      <c r="AY5" s="27" t="s">
        <v>156</v>
      </c>
      <c r="AZ5" s="58" t="s">
        <v>36</v>
      </c>
      <c r="BA5" s="36" t="s">
        <v>157</v>
      </c>
      <c r="BB5" s="27" t="s">
        <v>158</v>
      </c>
      <c r="BC5" s="27" t="s">
        <v>159</v>
      </c>
      <c r="BD5" s="27" t="s">
        <v>160</v>
      </c>
      <c r="BE5" s="27" t="s">
        <v>150</v>
      </c>
      <c r="BF5" s="27" t="s">
        <v>151</v>
      </c>
      <c r="BG5" s="26" t="s">
        <v>152</v>
      </c>
      <c r="BH5" s="25" t="s">
        <v>153</v>
      </c>
      <c r="BI5" s="25" t="s">
        <v>154</v>
      </c>
      <c r="BJ5" s="182" t="s">
        <v>155</v>
      </c>
      <c r="BK5" s="1160" t="s">
        <v>156</v>
      </c>
      <c r="BL5" s="1161" t="s">
        <v>36</v>
      </c>
      <c r="BM5" s="36" t="s">
        <v>157</v>
      </c>
      <c r="BN5" s="27" t="s">
        <v>158</v>
      </c>
      <c r="BO5" s="27" t="s">
        <v>159</v>
      </c>
      <c r="BP5" s="1147" t="s">
        <v>160</v>
      </c>
      <c r="BQ5" s="1238" t="s">
        <v>152</v>
      </c>
      <c r="BR5" s="993"/>
      <c r="BS5" s="993"/>
      <c r="BT5" s="993"/>
      <c r="BU5" s="4"/>
      <c r="BV5" s="382"/>
      <c r="BW5" s="382"/>
      <c r="BX5" s="382"/>
      <c r="BY5" s="382"/>
      <c r="BZ5" s="382"/>
    </row>
    <row r="6" spans="2:83" ht="27" customHeight="1" x14ac:dyDescent="0.25">
      <c r="B6" s="1497" t="s">
        <v>42</v>
      </c>
      <c r="C6" s="1464" t="s">
        <v>38</v>
      </c>
      <c r="D6" s="1466" t="s">
        <v>342</v>
      </c>
      <c r="E6" s="1466" t="s">
        <v>342</v>
      </c>
      <c r="F6" s="1466" t="s">
        <v>342</v>
      </c>
      <c r="G6" s="1468" t="s">
        <v>342</v>
      </c>
      <c r="H6" s="383" t="s">
        <v>330</v>
      </c>
      <c r="I6" s="59"/>
      <c r="J6" s="60"/>
      <c r="K6" s="61"/>
      <c r="L6" s="384"/>
      <c r="M6" s="385"/>
      <c r="N6" s="385"/>
      <c r="O6" s="385"/>
      <c r="P6" s="385"/>
      <c r="Q6" s="385"/>
      <c r="R6" s="385"/>
      <c r="S6" s="385"/>
      <c r="T6" s="385"/>
      <c r="U6" s="386"/>
      <c r="V6" s="386"/>
      <c r="W6" s="387"/>
      <c r="X6" s="384"/>
      <c r="Y6" s="385"/>
      <c r="Z6" s="385"/>
      <c r="AA6" s="385"/>
      <c r="AB6" s="385"/>
      <c r="AC6" s="385"/>
      <c r="AD6" s="385"/>
      <c r="AE6" s="385"/>
      <c r="AF6" s="385"/>
      <c r="AG6" s="385"/>
      <c r="AH6" s="385"/>
      <c r="AI6" s="388"/>
      <c r="AJ6" s="389"/>
      <c r="AK6" s="390"/>
      <c r="AL6" s="385"/>
      <c r="AM6" s="385"/>
      <c r="AN6" s="386"/>
      <c r="AO6" s="385"/>
      <c r="AP6" s="386"/>
      <c r="AQ6" s="385"/>
      <c r="AR6" s="386"/>
      <c r="AS6" s="385"/>
      <c r="AT6" s="386"/>
      <c r="AU6" s="386"/>
      <c r="AV6" s="391"/>
      <c r="AW6" s="386"/>
      <c r="AX6" s="385"/>
      <c r="AY6" s="386"/>
      <c r="AZ6" s="392"/>
      <c r="BA6" s="393"/>
      <c r="BB6" s="385"/>
      <c r="BC6" s="386"/>
      <c r="BD6" s="385"/>
      <c r="BE6" s="386"/>
      <c r="BF6" s="386"/>
      <c r="BG6" s="386"/>
      <c r="BH6" s="1005"/>
      <c r="BI6" s="1006"/>
      <c r="BJ6" s="1007"/>
      <c r="BK6" s="1162"/>
      <c r="BL6" s="1163"/>
      <c r="BM6" s="1008"/>
      <c r="BN6" s="1006"/>
      <c r="BO6" s="1007"/>
      <c r="BP6" s="1007"/>
      <c r="BQ6" s="1511"/>
      <c r="BR6" s="1009"/>
      <c r="BS6" s="1009"/>
      <c r="BT6" s="1009"/>
      <c r="BU6" s="394"/>
      <c r="BV6" s="382"/>
      <c r="BW6" s="382"/>
      <c r="CA6" s="382"/>
      <c r="CB6" s="382"/>
      <c r="CC6" s="382"/>
      <c r="CD6" s="382"/>
      <c r="CE6" s="382"/>
    </row>
    <row r="7" spans="2:83" ht="27" customHeight="1" x14ac:dyDescent="0.25">
      <c r="B7" s="1498"/>
      <c r="C7" s="1465"/>
      <c r="D7" s="1467"/>
      <c r="E7" s="1467"/>
      <c r="F7" s="1467"/>
      <c r="G7" s="1469"/>
      <c r="H7" s="395" t="s">
        <v>331</v>
      </c>
      <c r="I7" s="156"/>
      <c r="J7" s="157"/>
      <c r="K7" s="158"/>
      <c r="L7" s="159"/>
      <c r="M7" s="157"/>
      <c r="N7" s="160"/>
      <c r="O7" s="396"/>
      <c r="P7" s="396"/>
      <c r="Q7" s="396"/>
      <c r="R7" s="396"/>
      <c r="S7" s="397"/>
      <c r="T7" s="397"/>
      <c r="U7" s="398"/>
      <c r="V7" s="398"/>
      <c r="W7" s="399"/>
      <c r="X7" s="400"/>
      <c r="Y7" s="397"/>
      <c r="Z7" s="397"/>
      <c r="AA7" s="397"/>
      <c r="AB7" s="397"/>
      <c r="AC7" s="397"/>
      <c r="AD7" s="397"/>
      <c r="AE7" s="397"/>
      <c r="AF7" s="397"/>
      <c r="AG7" s="397"/>
      <c r="AH7" s="397"/>
      <c r="AI7" s="401"/>
      <c r="AJ7" s="402"/>
      <c r="AK7" s="403"/>
      <c r="AL7" s="397"/>
      <c r="AM7" s="397"/>
      <c r="AN7" s="398"/>
      <c r="AO7" s="397"/>
      <c r="AP7" s="398"/>
      <c r="AQ7" s="397"/>
      <c r="AR7" s="398"/>
      <c r="AS7" s="397"/>
      <c r="AT7" s="398"/>
      <c r="AU7" s="398"/>
      <c r="AV7" s="404"/>
      <c r="AW7" s="398"/>
      <c r="AX7" s="397"/>
      <c r="AY7" s="398"/>
      <c r="AZ7" s="405"/>
      <c r="BA7" s="406"/>
      <c r="BB7" s="397"/>
      <c r="BC7" s="398"/>
      <c r="BD7" s="397"/>
      <c r="BE7" s="398"/>
      <c r="BF7" s="398"/>
      <c r="BG7" s="398"/>
      <c r="BH7" s="1010"/>
      <c r="BI7" s="1011"/>
      <c r="BJ7" s="1012"/>
      <c r="BK7" s="1164"/>
      <c r="BL7" s="1165"/>
      <c r="BM7" s="1013"/>
      <c r="BN7" s="1011"/>
      <c r="BO7" s="1012"/>
      <c r="BP7" s="1012"/>
      <c r="BQ7" s="1512"/>
      <c r="BR7" s="1009"/>
      <c r="BS7" s="1009"/>
      <c r="BT7" s="1009"/>
      <c r="BU7" s="394"/>
      <c r="BV7" s="382"/>
      <c r="BW7" s="382"/>
      <c r="BX7" s="407" t="s">
        <v>38</v>
      </c>
      <c r="BY7" s="408" t="s">
        <v>343</v>
      </c>
      <c r="CA7" s="408"/>
      <c r="CB7" s="382"/>
      <c r="CC7" s="382"/>
      <c r="CD7" s="382"/>
      <c r="CE7" s="382"/>
    </row>
    <row r="8" spans="2:83" ht="27" customHeight="1" x14ac:dyDescent="0.25">
      <c r="B8" s="1481" t="s">
        <v>43</v>
      </c>
      <c r="C8" s="1472" t="s">
        <v>38</v>
      </c>
      <c r="D8" s="1474" t="s">
        <v>342</v>
      </c>
      <c r="E8" s="1474" t="s">
        <v>342</v>
      </c>
      <c r="F8" s="1474" t="s">
        <v>342</v>
      </c>
      <c r="G8" s="1476" t="s">
        <v>342</v>
      </c>
      <c r="H8" s="409" t="s">
        <v>330</v>
      </c>
      <c r="I8" s="161"/>
      <c r="J8" s="162"/>
      <c r="K8" s="163"/>
      <c r="L8" s="410"/>
      <c r="M8" s="411"/>
      <c r="N8" s="411"/>
      <c r="O8" s="411"/>
      <c r="P8" s="411"/>
      <c r="Q8" s="411"/>
      <c r="R8" s="411"/>
      <c r="S8" s="412"/>
      <c r="T8" s="412"/>
      <c r="U8" s="413"/>
      <c r="V8" s="413"/>
      <c r="W8" s="414"/>
      <c r="X8" s="415"/>
      <c r="Y8" s="412"/>
      <c r="Z8" s="412"/>
      <c r="AA8" s="412"/>
      <c r="AB8" s="412"/>
      <c r="AC8" s="412"/>
      <c r="AD8" s="412"/>
      <c r="AE8" s="412"/>
      <c r="AF8" s="412"/>
      <c r="AG8" s="412"/>
      <c r="AH8" s="412"/>
      <c r="AI8" s="416"/>
      <c r="AJ8" s="417"/>
      <c r="AK8" s="418"/>
      <c r="AL8" s="412"/>
      <c r="AM8" s="412"/>
      <c r="AN8" s="413"/>
      <c r="AO8" s="412"/>
      <c r="AP8" s="413"/>
      <c r="AQ8" s="412"/>
      <c r="AR8" s="413"/>
      <c r="AS8" s="412"/>
      <c r="AT8" s="413"/>
      <c r="AU8" s="413"/>
      <c r="AV8" s="419"/>
      <c r="AW8" s="413"/>
      <c r="AX8" s="412"/>
      <c r="AY8" s="413"/>
      <c r="AZ8" s="420"/>
      <c r="BA8" s="421"/>
      <c r="BB8" s="412"/>
      <c r="BC8" s="413"/>
      <c r="BD8" s="412"/>
      <c r="BE8" s="413"/>
      <c r="BF8" s="413"/>
      <c r="BG8" s="413"/>
      <c r="BH8" s="1014"/>
      <c r="BI8" s="1015"/>
      <c r="BJ8" s="1016"/>
      <c r="BK8" s="1166"/>
      <c r="BL8" s="1167"/>
      <c r="BM8" s="1017"/>
      <c r="BN8" s="1015"/>
      <c r="BO8" s="1016"/>
      <c r="BP8" s="1016"/>
      <c r="BQ8" s="1512"/>
      <c r="BR8" s="1009"/>
      <c r="BS8" s="1009"/>
      <c r="BT8" s="1009"/>
      <c r="BU8" s="394"/>
      <c r="BV8" s="382"/>
      <c r="BW8" s="382"/>
      <c r="BX8" s="407" t="s">
        <v>342</v>
      </c>
      <c r="BY8" s="408" t="s">
        <v>584</v>
      </c>
      <c r="BZ8" s="382"/>
      <c r="CA8" s="408"/>
      <c r="CB8" s="382"/>
      <c r="CC8" s="382"/>
      <c r="CD8" s="382"/>
      <c r="CE8" s="382"/>
    </row>
    <row r="9" spans="2:83" ht="27" customHeight="1" thickBot="1" x14ac:dyDescent="0.3">
      <c r="B9" s="1482"/>
      <c r="C9" s="1473"/>
      <c r="D9" s="1475"/>
      <c r="E9" s="1475"/>
      <c r="F9" s="1475"/>
      <c r="G9" s="1477"/>
      <c r="H9" s="422" t="s">
        <v>331</v>
      </c>
      <c r="I9" s="37"/>
      <c r="J9" s="30"/>
      <c r="K9" s="31"/>
      <c r="L9" s="33"/>
      <c r="M9" s="32"/>
      <c r="N9" s="29"/>
      <c r="O9" s="423"/>
      <c r="P9" s="423"/>
      <c r="Q9" s="423"/>
      <c r="R9" s="423"/>
      <c r="S9" s="423"/>
      <c r="T9" s="423"/>
      <c r="U9" s="424"/>
      <c r="V9" s="424"/>
      <c r="W9" s="425"/>
      <c r="X9" s="426"/>
      <c r="Y9" s="423"/>
      <c r="Z9" s="423"/>
      <c r="AA9" s="423"/>
      <c r="AB9" s="423"/>
      <c r="AC9" s="423"/>
      <c r="AD9" s="423"/>
      <c r="AE9" s="423"/>
      <c r="AF9" s="423"/>
      <c r="AG9" s="423"/>
      <c r="AH9" s="423"/>
      <c r="AI9" s="427"/>
      <c r="AJ9" s="428"/>
      <c r="AK9" s="429"/>
      <c r="AL9" s="423"/>
      <c r="AM9" s="423"/>
      <c r="AN9" s="424"/>
      <c r="AO9" s="423"/>
      <c r="AP9" s="424"/>
      <c r="AQ9" s="423"/>
      <c r="AR9" s="424"/>
      <c r="AS9" s="423"/>
      <c r="AT9" s="424"/>
      <c r="AU9" s="424"/>
      <c r="AV9" s="430"/>
      <c r="AW9" s="424"/>
      <c r="AX9" s="423"/>
      <c r="AY9" s="424"/>
      <c r="AZ9" s="431"/>
      <c r="BA9" s="432"/>
      <c r="BB9" s="423"/>
      <c r="BC9" s="424"/>
      <c r="BD9" s="423"/>
      <c r="BE9" s="424"/>
      <c r="BF9" s="424"/>
      <c r="BG9" s="424"/>
      <c r="BH9" s="1018"/>
      <c r="BI9" s="1019"/>
      <c r="BJ9" s="1020"/>
      <c r="BK9" s="1168"/>
      <c r="BL9" s="1169"/>
      <c r="BM9" s="1021"/>
      <c r="BN9" s="1019"/>
      <c r="BO9" s="1020"/>
      <c r="BP9" s="1020"/>
      <c r="BQ9" s="1512"/>
      <c r="BR9" s="1009"/>
      <c r="BS9" s="1009"/>
      <c r="BT9" s="1009"/>
      <c r="BU9" s="394"/>
      <c r="BV9" s="382"/>
      <c r="BW9" s="382"/>
      <c r="BX9" s="433"/>
      <c r="BY9" s="408"/>
      <c r="BZ9" s="408"/>
      <c r="CA9" s="408"/>
      <c r="CB9" s="382"/>
      <c r="CC9" s="382"/>
      <c r="CD9" s="382"/>
      <c r="CE9" s="382"/>
    </row>
    <row r="10" spans="2:83" ht="27" customHeight="1" x14ac:dyDescent="0.25">
      <c r="B10" s="1462" t="s">
        <v>45</v>
      </c>
      <c r="C10" s="1464" t="s">
        <v>38</v>
      </c>
      <c r="D10" s="1466" t="s">
        <v>342</v>
      </c>
      <c r="E10" s="1466"/>
      <c r="F10" s="1466"/>
      <c r="G10" s="1468"/>
      <c r="H10" s="383" t="s">
        <v>330</v>
      </c>
      <c r="I10" s="59"/>
      <c r="J10" s="60"/>
      <c r="K10" s="61"/>
      <c r="L10" s="384"/>
      <c r="M10" s="385"/>
      <c r="N10" s="385"/>
      <c r="O10" s="385"/>
      <c r="P10" s="385"/>
      <c r="Q10" s="385"/>
      <c r="R10" s="385"/>
      <c r="S10" s="385"/>
      <c r="T10" s="385"/>
      <c r="U10" s="386"/>
      <c r="V10" s="386"/>
      <c r="W10" s="387"/>
      <c r="X10" s="434"/>
      <c r="Y10" s="435"/>
      <c r="Z10" s="435"/>
      <c r="AA10" s="435"/>
      <c r="AB10" s="435"/>
      <c r="AC10" s="436"/>
      <c r="AD10" s="436"/>
      <c r="AE10" s="436"/>
      <c r="AF10" s="436"/>
      <c r="AG10" s="437"/>
      <c r="AH10" s="437"/>
      <c r="AI10" s="438"/>
      <c r="AJ10" s="439"/>
      <c r="AK10" s="440"/>
      <c r="AL10" s="437"/>
      <c r="AM10" s="437"/>
      <c r="AN10" s="441"/>
      <c r="AO10" s="437"/>
      <c r="AP10" s="441"/>
      <c r="AQ10" s="437"/>
      <c r="AR10" s="441"/>
      <c r="AS10" s="437"/>
      <c r="AT10" s="441"/>
      <c r="AU10" s="442"/>
      <c r="AV10" s="443"/>
      <c r="AW10" s="442"/>
      <c r="AX10" s="437"/>
      <c r="AY10" s="442"/>
      <c r="AZ10" s="444"/>
      <c r="BA10" s="445"/>
      <c r="BB10" s="437"/>
      <c r="BC10" s="442"/>
      <c r="BD10" s="437"/>
      <c r="BE10" s="442"/>
      <c r="BF10" s="442"/>
      <c r="BG10" s="442"/>
      <c r="BH10" s="1022"/>
      <c r="BI10" s="1023"/>
      <c r="BJ10" s="1024"/>
      <c r="BK10" s="1170"/>
      <c r="BL10" s="1171"/>
      <c r="BM10" s="1025"/>
      <c r="BN10" s="1023"/>
      <c r="BO10" s="1024"/>
      <c r="BP10" s="1024"/>
      <c r="BQ10" s="1512"/>
      <c r="BR10" s="1026"/>
      <c r="BS10" s="1026"/>
      <c r="BT10" s="1026"/>
      <c r="BU10" s="447"/>
      <c r="BV10" s="448"/>
      <c r="BW10" s="449"/>
      <c r="BX10" s="450"/>
      <c r="BY10" s="408" t="s">
        <v>332</v>
      </c>
      <c r="BZ10" s="408"/>
      <c r="CA10" s="408"/>
      <c r="CB10" s="448"/>
      <c r="CC10" s="449"/>
      <c r="CD10" s="448"/>
      <c r="CE10" s="449"/>
    </row>
    <row r="11" spans="2:83" ht="27" customHeight="1" x14ac:dyDescent="0.25">
      <c r="B11" s="1463"/>
      <c r="C11" s="1465"/>
      <c r="D11" s="1467"/>
      <c r="E11" s="1467"/>
      <c r="F11" s="1467"/>
      <c r="G11" s="1469"/>
      <c r="H11" s="395" t="s">
        <v>331</v>
      </c>
      <c r="I11" s="156"/>
      <c r="J11" s="157"/>
      <c r="K11" s="158"/>
      <c r="L11" s="164"/>
      <c r="M11" s="451"/>
      <c r="N11" s="451"/>
      <c r="O11" s="451"/>
      <c r="P11" s="451"/>
      <c r="Q11" s="451"/>
      <c r="R11" s="452"/>
      <c r="S11" s="452"/>
      <c r="T11" s="452"/>
      <c r="U11" s="453"/>
      <c r="V11" s="453"/>
      <c r="W11" s="454"/>
      <c r="X11" s="455"/>
      <c r="Y11" s="451"/>
      <c r="Z11" s="451"/>
      <c r="AA11" s="451"/>
      <c r="AB11" s="451"/>
      <c r="AC11" s="456"/>
      <c r="AD11" s="456"/>
      <c r="AE11" s="456"/>
      <c r="AF11" s="456"/>
      <c r="AG11" s="457"/>
      <c r="AH11" s="457"/>
      <c r="AI11" s="458"/>
      <c r="AJ11" s="459"/>
      <c r="AK11" s="460"/>
      <c r="AL11" s="457"/>
      <c r="AM11" s="457"/>
      <c r="AN11" s="461"/>
      <c r="AO11" s="457"/>
      <c r="AP11" s="461"/>
      <c r="AQ11" s="457"/>
      <c r="AR11" s="461"/>
      <c r="AS11" s="457"/>
      <c r="AT11" s="461"/>
      <c r="AU11" s="462"/>
      <c r="AV11" s="463"/>
      <c r="AW11" s="462"/>
      <c r="AX11" s="457"/>
      <c r="AY11" s="462"/>
      <c r="AZ11" s="464"/>
      <c r="BA11" s="465"/>
      <c r="BB11" s="457"/>
      <c r="BC11" s="462"/>
      <c r="BD11" s="457"/>
      <c r="BE11" s="462"/>
      <c r="BF11" s="462"/>
      <c r="BG11" s="462"/>
      <c r="BH11" s="1027"/>
      <c r="BI11" s="1028"/>
      <c r="BJ11" s="1029"/>
      <c r="BK11" s="1172"/>
      <c r="BL11" s="1173"/>
      <c r="BM11" s="1030"/>
      <c r="BN11" s="1028"/>
      <c r="BO11" s="1029"/>
      <c r="BP11" s="1029"/>
      <c r="BQ11" s="1512"/>
      <c r="BR11" s="1026"/>
      <c r="BS11" s="1026"/>
      <c r="BT11" s="1026"/>
      <c r="BU11" s="447"/>
      <c r="BV11" s="448"/>
      <c r="BW11" s="449"/>
      <c r="BX11" s="466"/>
      <c r="BY11" s="408" t="s">
        <v>333</v>
      </c>
      <c r="BZ11" s="408"/>
      <c r="CA11" s="408"/>
      <c r="CB11" s="448"/>
      <c r="CC11" s="449"/>
      <c r="CD11" s="448"/>
      <c r="CE11" s="449"/>
    </row>
    <row r="12" spans="2:83" ht="27" customHeight="1" x14ac:dyDescent="0.25">
      <c r="B12" s="1463" t="s">
        <v>46</v>
      </c>
      <c r="C12" s="1472" t="s">
        <v>38</v>
      </c>
      <c r="D12" s="1474" t="s">
        <v>342</v>
      </c>
      <c r="E12" s="1474"/>
      <c r="F12" s="1474"/>
      <c r="G12" s="1476"/>
      <c r="H12" s="409" t="s">
        <v>330</v>
      </c>
      <c r="I12" s="161"/>
      <c r="J12" s="162"/>
      <c r="K12" s="163"/>
      <c r="L12" s="410"/>
      <c r="M12" s="411"/>
      <c r="N12" s="411"/>
      <c r="O12" s="411"/>
      <c r="P12" s="411"/>
      <c r="Q12" s="411"/>
      <c r="R12" s="411"/>
      <c r="S12" s="411"/>
      <c r="T12" s="411"/>
      <c r="U12" s="467"/>
      <c r="V12" s="467"/>
      <c r="W12" s="468"/>
      <c r="X12" s="469"/>
      <c r="Y12" s="470"/>
      <c r="Z12" s="470"/>
      <c r="AA12" s="470"/>
      <c r="AB12" s="470"/>
      <c r="AC12" s="471"/>
      <c r="AD12" s="471"/>
      <c r="AE12" s="471"/>
      <c r="AF12" s="471"/>
      <c r="AG12" s="472"/>
      <c r="AH12" s="472"/>
      <c r="AI12" s="473"/>
      <c r="AJ12" s="474"/>
      <c r="AK12" s="475"/>
      <c r="AL12" s="476"/>
      <c r="AM12" s="476"/>
      <c r="AN12" s="477"/>
      <c r="AO12" s="476"/>
      <c r="AP12" s="477"/>
      <c r="AQ12" s="476"/>
      <c r="AR12" s="477"/>
      <c r="AS12" s="476"/>
      <c r="AT12" s="477"/>
      <c r="AU12" s="478"/>
      <c r="AV12" s="479"/>
      <c r="AW12" s="478"/>
      <c r="AX12" s="476"/>
      <c r="AY12" s="478"/>
      <c r="AZ12" s="480"/>
      <c r="BA12" s="481"/>
      <c r="BB12" s="476"/>
      <c r="BC12" s="478"/>
      <c r="BD12" s="476"/>
      <c r="BE12" s="478"/>
      <c r="BF12" s="478"/>
      <c r="BG12" s="478"/>
      <c r="BH12" s="1031"/>
      <c r="BI12" s="1032"/>
      <c r="BJ12" s="1033"/>
      <c r="BK12" s="1174"/>
      <c r="BL12" s="1175"/>
      <c r="BM12" s="1034"/>
      <c r="BN12" s="1032"/>
      <c r="BO12" s="1033"/>
      <c r="BP12" s="1033"/>
      <c r="BQ12" s="1512"/>
      <c r="BR12" s="1035"/>
      <c r="BS12" s="1035"/>
      <c r="BT12" s="1035"/>
      <c r="BU12" s="482"/>
      <c r="BW12" s="483"/>
      <c r="BX12" s="504"/>
      <c r="BY12" s="408" t="s">
        <v>334</v>
      </c>
      <c r="BZ12" s="408"/>
      <c r="CA12" s="408"/>
      <c r="CC12" s="483"/>
      <c r="CE12" s="483"/>
    </row>
    <row r="13" spans="2:83" ht="27" customHeight="1" x14ac:dyDescent="0.25">
      <c r="B13" s="1463"/>
      <c r="C13" s="1465"/>
      <c r="D13" s="1467"/>
      <c r="E13" s="1467"/>
      <c r="F13" s="1467"/>
      <c r="G13" s="1469"/>
      <c r="H13" s="484" t="s">
        <v>331</v>
      </c>
      <c r="I13" s="37"/>
      <c r="J13" s="30"/>
      <c r="K13" s="31"/>
      <c r="L13" s="168"/>
      <c r="M13" s="169"/>
      <c r="N13" s="169"/>
      <c r="O13" s="170"/>
      <c r="P13" s="171"/>
      <c r="Q13" s="485"/>
      <c r="R13" s="486"/>
      <c r="S13" s="486"/>
      <c r="T13" s="487"/>
      <c r="U13" s="488"/>
      <c r="V13" s="489"/>
      <c r="W13" s="490"/>
      <c r="X13" s="491"/>
      <c r="Y13" s="492"/>
      <c r="Z13" s="492"/>
      <c r="AA13" s="492"/>
      <c r="AB13" s="492"/>
      <c r="AC13" s="493"/>
      <c r="AD13" s="493"/>
      <c r="AE13" s="493"/>
      <c r="AF13" s="493"/>
      <c r="AG13" s="494"/>
      <c r="AH13" s="494"/>
      <c r="AI13" s="495"/>
      <c r="AJ13" s="496"/>
      <c r="AK13" s="497"/>
      <c r="AL13" s="498"/>
      <c r="AM13" s="498"/>
      <c r="AN13" s="499"/>
      <c r="AO13" s="498"/>
      <c r="AP13" s="499"/>
      <c r="AQ13" s="498"/>
      <c r="AR13" s="499"/>
      <c r="AS13" s="498"/>
      <c r="AT13" s="499"/>
      <c r="AU13" s="500"/>
      <c r="AV13" s="501"/>
      <c r="AW13" s="500"/>
      <c r="AX13" s="498"/>
      <c r="AY13" s="500"/>
      <c r="AZ13" s="502"/>
      <c r="BA13" s="503"/>
      <c r="BB13" s="498"/>
      <c r="BC13" s="500"/>
      <c r="BD13" s="498"/>
      <c r="BE13" s="500"/>
      <c r="BF13" s="500"/>
      <c r="BG13" s="500"/>
      <c r="BH13" s="1036"/>
      <c r="BI13" s="1037"/>
      <c r="BJ13" s="1038"/>
      <c r="BK13" s="1176"/>
      <c r="BL13" s="1177"/>
      <c r="BM13" s="1039"/>
      <c r="BN13" s="1037"/>
      <c r="BO13" s="1038"/>
      <c r="BP13" s="1038"/>
      <c r="BQ13" s="1512"/>
      <c r="BR13" s="1035"/>
      <c r="BS13" s="1035"/>
      <c r="BT13" s="1035"/>
      <c r="BU13" s="482"/>
      <c r="BW13" s="483"/>
      <c r="BX13" s="408"/>
      <c r="BY13" s="408"/>
      <c r="BZ13" s="408"/>
      <c r="CA13" s="408"/>
      <c r="CC13" s="483"/>
      <c r="CE13" s="483"/>
    </row>
    <row r="14" spans="2:83" ht="27" customHeight="1" x14ac:dyDescent="0.25">
      <c r="B14" s="1470" t="s">
        <v>47</v>
      </c>
      <c r="C14" s="1472" t="s">
        <v>38</v>
      </c>
      <c r="D14" s="1474" t="s">
        <v>342</v>
      </c>
      <c r="E14" s="1474"/>
      <c r="F14" s="1474"/>
      <c r="G14" s="1476"/>
      <c r="H14" s="505" t="s">
        <v>330</v>
      </c>
      <c r="I14" s="165"/>
      <c r="J14" s="166"/>
      <c r="K14" s="167"/>
      <c r="L14" s="415"/>
      <c r="M14" s="412"/>
      <c r="N14" s="412"/>
      <c r="O14" s="412"/>
      <c r="P14" s="412"/>
      <c r="Q14" s="412"/>
      <c r="R14" s="412"/>
      <c r="S14" s="412"/>
      <c r="T14" s="412"/>
      <c r="U14" s="413"/>
      <c r="V14" s="413"/>
      <c r="W14" s="414"/>
      <c r="X14" s="506"/>
      <c r="Y14" s="507"/>
      <c r="Z14" s="507"/>
      <c r="AA14" s="507"/>
      <c r="AB14" s="507"/>
      <c r="AC14" s="508"/>
      <c r="AD14" s="508"/>
      <c r="AE14" s="508"/>
      <c r="AF14" s="508"/>
      <c r="AG14" s="509"/>
      <c r="AH14" s="509"/>
      <c r="AI14" s="510"/>
      <c r="AJ14" s="511"/>
      <c r="AK14" s="512"/>
      <c r="AL14" s="513"/>
      <c r="AM14" s="513"/>
      <c r="AN14" s="514"/>
      <c r="AO14" s="513"/>
      <c r="AP14" s="514"/>
      <c r="AQ14" s="513"/>
      <c r="AR14" s="514"/>
      <c r="AS14" s="513"/>
      <c r="AT14" s="514"/>
      <c r="AU14" s="515"/>
      <c r="AV14" s="516"/>
      <c r="AW14" s="515"/>
      <c r="AX14" s="513"/>
      <c r="AY14" s="515"/>
      <c r="AZ14" s="517"/>
      <c r="BA14" s="518"/>
      <c r="BB14" s="513"/>
      <c r="BC14" s="515"/>
      <c r="BD14" s="513"/>
      <c r="BE14" s="515"/>
      <c r="BF14" s="515"/>
      <c r="BG14" s="515"/>
      <c r="BH14" s="1040"/>
      <c r="BI14" s="1041"/>
      <c r="BJ14" s="1042"/>
      <c r="BK14" s="1178"/>
      <c r="BL14" s="1179"/>
      <c r="BM14" s="1043"/>
      <c r="BN14" s="1041"/>
      <c r="BO14" s="1042"/>
      <c r="BP14" s="1042"/>
      <c r="BQ14" s="1512"/>
      <c r="BR14" s="1035"/>
      <c r="BS14" s="1035"/>
      <c r="BT14" s="1035"/>
      <c r="BU14" s="482"/>
      <c r="BW14" s="483"/>
      <c r="BX14" s="408"/>
      <c r="BY14" s="408"/>
      <c r="BZ14" s="408"/>
      <c r="CA14" s="408"/>
      <c r="CC14" s="483"/>
      <c r="CE14" s="483"/>
    </row>
    <row r="15" spans="2:83" ht="27" customHeight="1" thickBot="1" x14ac:dyDescent="0.3">
      <c r="B15" s="1471"/>
      <c r="C15" s="1473"/>
      <c r="D15" s="1475"/>
      <c r="E15" s="1475"/>
      <c r="F15" s="1475"/>
      <c r="G15" s="1477"/>
      <c r="H15" s="395" t="s">
        <v>331</v>
      </c>
      <c r="I15" s="37"/>
      <c r="J15" s="30"/>
      <c r="K15" s="31"/>
      <c r="L15" s="34"/>
      <c r="M15" s="35"/>
      <c r="N15" s="35"/>
      <c r="O15" s="35"/>
      <c r="P15" s="35"/>
      <c r="Q15" s="35"/>
      <c r="R15" s="38"/>
      <c r="S15" s="519"/>
      <c r="T15" s="519"/>
      <c r="U15" s="520"/>
      <c r="V15" s="521"/>
      <c r="W15" s="522"/>
      <c r="X15" s="523"/>
      <c r="Y15" s="524"/>
      <c r="Z15" s="524"/>
      <c r="AA15" s="524"/>
      <c r="AB15" s="524"/>
      <c r="AC15" s="525"/>
      <c r="AD15" s="525"/>
      <c r="AE15" s="525"/>
      <c r="AF15" s="525"/>
      <c r="AG15" s="526"/>
      <c r="AH15" s="526"/>
      <c r="AI15" s="527"/>
      <c r="AJ15" s="528"/>
      <c r="AK15" s="529"/>
      <c r="AL15" s="530"/>
      <c r="AM15" s="530"/>
      <c r="AN15" s="531"/>
      <c r="AO15" s="530"/>
      <c r="AP15" s="531"/>
      <c r="AQ15" s="530"/>
      <c r="AR15" s="531"/>
      <c r="AS15" s="530"/>
      <c r="AT15" s="531"/>
      <c r="AU15" s="532"/>
      <c r="AV15" s="533"/>
      <c r="AW15" s="532"/>
      <c r="AX15" s="530"/>
      <c r="AY15" s="532"/>
      <c r="AZ15" s="534"/>
      <c r="BA15" s="535"/>
      <c r="BB15" s="530"/>
      <c r="BC15" s="532"/>
      <c r="BD15" s="530"/>
      <c r="BE15" s="532"/>
      <c r="BF15" s="532"/>
      <c r="BG15" s="532"/>
      <c r="BH15" s="1044"/>
      <c r="BI15" s="1045"/>
      <c r="BJ15" s="1046"/>
      <c r="BK15" s="1180"/>
      <c r="BL15" s="1181"/>
      <c r="BM15" s="1047"/>
      <c r="BN15" s="1045"/>
      <c r="BO15" s="1046"/>
      <c r="BP15" s="1046"/>
      <c r="BQ15" s="1512"/>
      <c r="BR15" s="1035"/>
      <c r="BS15" s="1035"/>
      <c r="BT15" s="1035"/>
      <c r="BU15" s="482"/>
      <c r="BW15" s="483"/>
      <c r="BX15" s="408"/>
      <c r="BY15" s="408"/>
      <c r="BZ15" s="408"/>
      <c r="CA15" s="408"/>
      <c r="CC15" s="483"/>
      <c r="CE15" s="483"/>
    </row>
    <row r="16" spans="2:83" ht="27" customHeight="1" x14ac:dyDescent="0.25">
      <c r="B16" s="1462" t="s">
        <v>48</v>
      </c>
      <c r="C16" s="1464" t="s">
        <v>342</v>
      </c>
      <c r="D16" s="1466" t="s">
        <v>38</v>
      </c>
      <c r="E16" s="1466" t="s">
        <v>342</v>
      </c>
      <c r="F16" s="1466" t="s">
        <v>342</v>
      </c>
      <c r="G16" s="1468" t="s">
        <v>342</v>
      </c>
      <c r="H16" s="383" t="s">
        <v>330</v>
      </c>
      <c r="I16" s="434"/>
      <c r="J16" s="536"/>
      <c r="K16" s="537"/>
      <c r="L16" s="62"/>
      <c r="M16" s="39"/>
      <c r="N16" s="63"/>
      <c r="O16" s="538"/>
      <c r="P16" s="536"/>
      <c r="Q16" s="538"/>
      <c r="R16" s="536"/>
      <c r="S16" s="536"/>
      <c r="T16" s="538"/>
      <c r="U16" s="539"/>
      <c r="V16" s="193"/>
      <c r="W16" s="198"/>
      <c r="X16" s="18"/>
      <c r="Y16" s="17"/>
      <c r="Z16" s="17"/>
      <c r="AA16" s="17"/>
      <c r="AB16" s="17"/>
      <c r="AC16" s="19"/>
      <c r="AD16" s="19"/>
      <c r="AE16" s="20"/>
      <c r="AF16" s="20"/>
      <c r="AG16" s="21"/>
      <c r="AH16" s="21"/>
      <c r="AI16" s="22"/>
      <c r="AJ16" s="540"/>
      <c r="AK16" s="541"/>
      <c r="AL16" s="542"/>
      <c r="AM16" s="542"/>
      <c r="AN16" s="543"/>
      <c r="AO16" s="542"/>
      <c r="AP16" s="543"/>
      <c r="AQ16" s="542"/>
      <c r="AR16" s="543"/>
      <c r="AS16" s="542"/>
      <c r="AT16" s="543"/>
      <c r="AU16" s="544"/>
      <c r="AV16" s="545"/>
      <c r="AW16" s="544"/>
      <c r="AX16" s="542"/>
      <c r="AY16" s="544"/>
      <c r="AZ16" s="546"/>
      <c r="BA16" s="547"/>
      <c r="BB16" s="542"/>
      <c r="BC16" s="544"/>
      <c r="BD16" s="542"/>
      <c r="BE16" s="544"/>
      <c r="BF16" s="544"/>
      <c r="BG16" s="544"/>
      <c r="BH16" s="1048"/>
      <c r="BI16" s="1049"/>
      <c r="BJ16" s="1050"/>
      <c r="BK16" s="1182"/>
      <c r="BL16" s="1183"/>
      <c r="BM16" s="1051"/>
      <c r="BN16" s="1049"/>
      <c r="BO16" s="1050"/>
      <c r="BP16" s="1050"/>
      <c r="BQ16" s="1512"/>
      <c r="BR16" s="1035"/>
      <c r="BS16" s="1035"/>
      <c r="BT16" s="1035"/>
      <c r="BU16" s="376"/>
      <c r="BV16" s="548"/>
      <c r="BW16" s="549"/>
      <c r="BX16" s="408"/>
      <c r="BY16" s="408"/>
      <c r="BZ16" s="408"/>
      <c r="CA16" s="408"/>
      <c r="CB16" s="548"/>
      <c r="CC16" s="549"/>
      <c r="CD16" s="548"/>
      <c r="CE16" s="549"/>
    </row>
    <row r="17" spans="2:83" ht="27" customHeight="1" x14ac:dyDescent="0.25">
      <c r="B17" s="1463"/>
      <c r="C17" s="1465"/>
      <c r="D17" s="1467"/>
      <c r="E17" s="1467"/>
      <c r="F17" s="1467"/>
      <c r="G17" s="1469"/>
      <c r="H17" s="484" t="s">
        <v>331</v>
      </c>
      <c r="I17" s="550"/>
      <c r="J17" s="45"/>
      <c r="K17" s="152"/>
      <c r="L17" s="42"/>
      <c r="M17" s="43"/>
      <c r="N17" s="153"/>
      <c r="O17" s="154"/>
      <c r="P17" s="155"/>
      <c r="Q17" s="154"/>
      <c r="R17" s="155"/>
      <c r="S17" s="155"/>
      <c r="T17" s="154"/>
      <c r="U17" s="183"/>
      <c r="V17" s="194"/>
      <c r="W17" s="199"/>
      <c r="X17" s="47"/>
      <c r="Y17" s="46"/>
      <c r="Z17" s="48"/>
      <c r="AA17" s="46"/>
      <c r="AB17" s="46"/>
      <c r="AC17" s="49"/>
      <c r="AD17" s="49"/>
      <c r="AE17" s="50"/>
      <c r="AF17" s="50"/>
      <c r="AG17" s="51"/>
      <c r="AH17" s="51"/>
      <c r="AI17" s="52"/>
      <c r="AJ17" s="551"/>
      <c r="AK17" s="552"/>
      <c r="AL17" s="553"/>
      <c r="AM17" s="553"/>
      <c r="AN17" s="554"/>
      <c r="AO17" s="553"/>
      <c r="AP17" s="554"/>
      <c r="AQ17" s="553"/>
      <c r="AR17" s="554"/>
      <c r="AS17" s="553"/>
      <c r="AT17" s="554"/>
      <c r="AU17" s="555"/>
      <c r="AV17" s="556"/>
      <c r="AW17" s="555"/>
      <c r="AX17" s="553"/>
      <c r="AY17" s="555"/>
      <c r="AZ17" s="557"/>
      <c r="BA17" s="558"/>
      <c r="BB17" s="553"/>
      <c r="BC17" s="555"/>
      <c r="BD17" s="553"/>
      <c r="BE17" s="555"/>
      <c r="BF17" s="555"/>
      <c r="BG17" s="555"/>
      <c r="BH17" s="1052"/>
      <c r="BI17" s="1053"/>
      <c r="BJ17" s="1054"/>
      <c r="BK17" s="1184"/>
      <c r="BL17" s="1185"/>
      <c r="BM17" s="1055"/>
      <c r="BN17" s="1053"/>
      <c r="BO17" s="1054"/>
      <c r="BP17" s="1054"/>
      <c r="BQ17" s="1512"/>
      <c r="BR17" s="1035"/>
      <c r="BS17" s="1035"/>
      <c r="BT17" s="1035"/>
      <c r="BU17" s="376"/>
      <c r="BV17" s="548"/>
      <c r="BW17" s="549"/>
      <c r="BX17" s="408"/>
      <c r="BY17" s="408"/>
      <c r="BZ17" s="408"/>
      <c r="CA17" s="408"/>
      <c r="CB17" s="548"/>
      <c r="CC17" s="549"/>
      <c r="CD17" s="548"/>
      <c r="CE17" s="549"/>
    </row>
    <row r="18" spans="2:83" ht="27" customHeight="1" x14ac:dyDescent="0.25">
      <c r="B18" s="1463" t="s">
        <v>49</v>
      </c>
      <c r="C18" s="1472" t="s">
        <v>342</v>
      </c>
      <c r="D18" s="1474" t="s">
        <v>38</v>
      </c>
      <c r="E18" s="1474" t="s">
        <v>342</v>
      </c>
      <c r="F18" s="1474" t="s">
        <v>342</v>
      </c>
      <c r="G18" s="1476" t="s">
        <v>342</v>
      </c>
      <c r="H18" s="505" t="s">
        <v>330</v>
      </c>
      <c r="I18" s="559"/>
      <c r="J18" s="560"/>
      <c r="K18" s="561"/>
      <c r="L18" s="64"/>
      <c r="M18" s="65"/>
      <c r="N18" s="66"/>
      <c r="O18" s="65"/>
      <c r="P18" s="65"/>
      <c r="Q18" s="67"/>
      <c r="R18" s="65"/>
      <c r="S18" s="65"/>
      <c r="T18" s="68"/>
      <c r="U18" s="184"/>
      <c r="V18" s="195"/>
      <c r="W18" s="200"/>
      <c r="X18" s="70"/>
      <c r="Y18" s="71"/>
      <c r="Z18" s="69"/>
      <c r="AA18" s="72"/>
      <c r="AB18" s="72"/>
      <c r="AC18" s="73"/>
      <c r="AD18" s="73"/>
      <c r="AE18" s="73"/>
      <c r="AF18" s="73"/>
      <c r="AG18" s="74"/>
      <c r="AH18" s="74"/>
      <c r="AI18" s="75"/>
      <c r="AJ18" s="348"/>
      <c r="AK18" s="349"/>
      <c r="AL18" s="74"/>
      <c r="AM18" s="74"/>
      <c r="AN18" s="350"/>
      <c r="AO18" s="74"/>
      <c r="AP18" s="350"/>
      <c r="AQ18" s="74"/>
      <c r="AR18" s="350"/>
      <c r="AS18" s="74"/>
      <c r="AT18" s="350"/>
      <c r="AU18" s="351"/>
      <c r="AV18" s="352"/>
      <c r="AW18" s="351"/>
      <c r="AX18" s="74"/>
      <c r="AY18" s="351"/>
      <c r="AZ18" s="613"/>
      <c r="BA18" s="614"/>
      <c r="BB18" s="472"/>
      <c r="BC18" s="563"/>
      <c r="BD18" s="472"/>
      <c r="BE18" s="563"/>
      <c r="BF18" s="563"/>
      <c r="BG18" s="563"/>
      <c r="BH18" s="1056"/>
      <c r="BI18" s="1057"/>
      <c r="BJ18" s="1058"/>
      <c r="BK18" s="1186"/>
      <c r="BL18" s="1187"/>
      <c r="BM18" s="1059"/>
      <c r="BN18" s="1057"/>
      <c r="BO18" s="1058"/>
      <c r="BP18" s="1058"/>
      <c r="BQ18" s="1512"/>
      <c r="BR18" s="1060"/>
      <c r="BS18" s="1060"/>
      <c r="BT18" s="1060"/>
      <c r="BU18" s="347"/>
      <c r="BV18" s="565"/>
      <c r="BW18" s="566"/>
      <c r="BX18" s="408"/>
      <c r="BY18" s="408"/>
      <c r="BZ18" s="408"/>
      <c r="CA18" s="408"/>
      <c r="CB18" s="565"/>
      <c r="CC18" s="566"/>
      <c r="CD18" s="565"/>
      <c r="CE18" s="566"/>
    </row>
    <row r="19" spans="2:83" ht="27" customHeight="1" x14ac:dyDescent="0.25">
      <c r="B19" s="1463"/>
      <c r="C19" s="1465"/>
      <c r="D19" s="1467"/>
      <c r="E19" s="1467"/>
      <c r="F19" s="1467"/>
      <c r="G19" s="1469"/>
      <c r="H19" s="484" t="s">
        <v>331</v>
      </c>
      <c r="I19" s="550"/>
      <c r="J19" s="567"/>
      <c r="K19" s="568"/>
      <c r="L19" s="54"/>
      <c r="M19" s="45"/>
      <c r="N19" s="43"/>
      <c r="O19" s="45"/>
      <c r="P19" s="45"/>
      <c r="Q19" s="55"/>
      <c r="R19" s="45"/>
      <c r="S19" s="45"/>
      <c r="T19" s="56"/>
      <c r="U19" s="185"/>
      <c r="V19" s="220"/>
      <c r="W19" s="221"/>
      <c r="X19" s="222"/>
      <c r="Y19" s="223"/>
      <c r="Z19" s="224"/>
      <c r="AA19" s="225"/>
      <c r="AB19" s="225"/>
      <c r="AC19" s="226"/>
      <c r="AD19" s="226"/>
      <c r="AE19" s="226"/>
      <c r="AF19" s="226"/>
      <c r="AG19" s="227"/>
      <c r="AH19" s="227"/>
      <c r="AI19" s="219"/>
      <c r="AJ19" s="318"/>
      <c r="AK19" s="319"/>
      <c r="AL19" s="320"/>
      <c r="AM19" s="321"/>
      <c r="AN19" s="321"/>
      <c r="AO19" s="322"/>
      <c r="AP19" s="323"/>
      <c r="AQ19" s="322"/>
      <c r="AR19" s="323"/>
      <c r="AS19" s="322"/>
      <c r="AT19" s="323"/>
      <c r="AU19" s="324"/>
      <c r="AV19" s="325"/>
      <c r="AW19" s="323"/>
      <c r="AX19" s="322"/>
      <c r="AY19" s="153"/>
      <c r="AZ19" s="624"/>
      <c r="BA19" s="625"/>
      <c r="BB19" s="569"/>
      <c r="BC19" s="570"/>
      <c r="BD19" s="569"/>
      <c r="BE19" s="570"/>
      <c r="BF19" s="570"/>
      <c r="BG19" s="570"/>
      <c r="BH19" s="1061"/>
      <c r="BI19" s="1062"/>
      <c r="BJ19" s="1064"/>
      <c r="BK19" s="1188"/>
      <c r="BL19" s="1189"/>
      <c r="BM19" s="1063"/>
      <c r="BN19" s="1062"/>
      <c r="BO19" s="1064"/>
      <c r="BP19" s="1064"/>
      <c r="BQ19" s="1512"/>
      <c r="BR19" s="1060"/>
      <c r="BS19" s="1060"/>
      <c r="BT19" s="1060"/>
      <c r="BU19" s="347"/>
      <c r="BV19" s="565"/>
      <c r="BW19" s="566"/>
      <c r="BX19" s="565"/>
      <c r="BY19" s="566"/>
      <c r="BZ19" s="565"/>
      <c r="CA19" s="566"/>
      <c r="CB19" s="565"/>
      <c r="CC19" s="566"/>
      <c r="CD19" s="565"/>
      <c r="CE19" s="566"/>
    </row>
    <row r="20" spans="2:83" ht="27" customHeight="1" x14ac:dyDescent="0.25">
      <c r="B20" s="1470" t="s">
        <v>58</v>
      </c>
      <c r="C20" s="1472"/>
      <c r="D20" s="1474" t="s">
        <v>38</v>
      </c>
      <c r="E20" s="1474"/>
      <c r="F20" s="1474"/>
      <c r="G20" s="1476"/>
      <c r="H20" s="505" t="s">
        <v>330</v>
      </c>
      <c r="I20" s="571"/>
      <c r="J20" s="572"/>
      <c r="K20" s="573"/>
      <c r="L20" s="76"/>
      <c r="M20" s="77"/>
      <c r="N20" s="77"/>
      <c r="O20" s="77"/>
      <c r="P20" s="77"/>
      <c r="Q20" s="78"/>
      <c r="R20" s="77"/>
      <c r="S20" s="77"/>
      <c r="T20" s="79"/>
      <c r="U20" s="184"/>
      <c r="V20" s="195"/>
      <c r="W20" s="200"/>
      <c r="X20" s="81"/>
      <c r="Y20" s="82"/>
      <c r="Z20" s="80"/>
      <c r="AA20" s="83"/>
      <c r="AB20" s="83"/>
      <c r="AC20" s="84"/>
      <c r="AD20" s="84"/>
      <c r="AE20" s="84"/>
      <c r="AF20" s="84"/>
      <c r="AG20" s="85"/>
      <c r="AH20" s="85"/>
      <c r="AI20" s="86"/>
      <c r="AJ20" s="348"/>
      <c r="AK20" s="349"/>
      <c r="AL20" s="74"/>
      <c r="AM20" s="74"/>
      <c r="AN20" s="350"/>
      <c r="AO20" s="74"/>
      <c r="AP20" s="350"/>
      <c r="AQ20" s="74"/>
      <c r="AR20" s="350"/>
      <c r="AS20" s="74"/>
      <c r="AT20" s="350"/>
      <c r="AU20" s="351"/>
      <c r="AV20" s="352"/>
      <c r="AW20" s="351"/>
      <c r="AX20" s="74"/>
      <c r="AY20" s="563"/>
      <c r="AZ20" s="564"/>
      <c r="BA20" s="562"/>
      <c r="BB20" s="472"/>
      <c r="BC20" s="563"/>
      <c r="BD20" s="472"/>
      <c r="BE20" s="563"/>
      <c r="BF20" s="563"/>
      <c r="BG20" s="563"/>
      <c r="BH20" s="1056"/>
      <c r="BI20" s="1057"/>
      <c r="BJ20" s="1058"/>
      <c r="BK20" s="1186"/>
      <c r="BL20" s="1190"/>
      <c r="BM20" s="1065"/>
      <c r="BN20" s="1057"/>
      <c r="BO20" s="1058"/>
      <c r="BP20" s="1058"/>
      <c r="BQ20" s="1512"/>
      <c r="BR20" s="1060"/>
      <c r="BS20" s="1060"/>
      <c r="BT20" s="1060"/>
      <c r="BU20" s="347"/>
      <c r="BV20" s="565"/>
      <c r="BW20" s="566"/>
      <c r="BX20" s="565"/>
      <c r="BY20" s="566"/>
      <c r="BZ20" s="565"/>
      <c r="CA20" s="566"/>
      <c r="CB20" s="565"/>
      <c r="CC20" s="566"/>
      <c r="CD20" s="565"/>
      <c r="CE20" s="566"/>
    </row>
    <row r="21" spans="2:83" ht="27" customHeight="1" thickBot="1" x14ac:dyDescent="0.3">
      <c r="B21" s="1471"/>
      <c r="C21" s="1473"/>
      <c r="D21" s="1475"/>
      <c r="E21" s="1475"/>
      <c r="F21" s="1475"/>
      <c r="G21" s="1477"/>
      <c r="H21" s="484" t="s">
        <v>331</v>
      </c>
      <c r="I21" s="574"/>
      <c r="J21" s="575"/>
      <c r="K21" s="576"/>
      <c r="L21" s="577"/>
      <c r="M21" s="575"/>
      <c r="N21" s="575"/>
      <c r="O21" s="575"/>
      <c r="P21" s="575"/>
      <c r="Q21" s="578"/>
      <c r="R21" s="575"/>
      <c r="S21" s="575"/>
      <c r="T21" s="579"/>
      <c r="U21" s="580"/>
      <c r="V21" s="581"/>
      <c r="W21" s="582"/>
      <c r="X21" s="523"/>
      <c r="Y21" s="524"/>
      <c r="Z21" s="224"/>
      <c r="AA21" s="225"/>
      <c r="AB21" s="225"/>
      <c r="AC21" s="226"/>
      <c r="AD21" s="226"/>
      <c r="AE21" s="226"/>
      <c r="AF21" s="226"/>
      <c r="AG21" s="227"/>
      <c r="AH21" s="227"/>
      <c r="AI21" s="228"/>
      <c r="AJ21" s="318"/>
      <c r="AK21" s="319"/>
      <c r="AL21" s="326"/>
      <c r="AM21" s="321"/>
      <c r="AN21" s="321"/>
      <c r="AO21" s="321"/>
      <c r="AP21" s="323"/>
      <c r="AQ21" s="322"/>
      <c r="AR21" s="323"/>
      <c r="AS21" s="322"/>
      <c r="AT21" s="323"/>
      <c r="AU21" s="324"/>
      <c r="AV21" s="325"/>
      <c r="AW21" s="322"/>
      <c r="AX21" s="323"/>
      <c r="AY21" s="323"/>
      <c r="AZ21" s="773"/>
      <c r="BA21" s="1120"/>
      <c r="BB21" s="322"/>
      <c r="BC21" s="324"/>
      <c r="BD21" s="322"/>
      <c r="BE21" s="324"/>
      <c r="BF21" s="324"/>
      <c r="BG21" s="324"/>
      <c r="BH21" s="1121"/>
      <c r="BI21" s="322"/>
      <c r="BJ21" s="324"/>
      <c r="BK21" s="1191"/>
      <c r="BL21" s="1192"/>
      <c r="BM21" s="1123"/>
      <c r="BN21" s="1062"/>
      <c r="BO21" s="1064"/>
      <c r="BP21" s="1064"/>
      <c r="BQ21" s="1512"/>
      <c r="BR21" s="1060"/>
      <c r="BS21" s="1060"/>
      <c r="BT21" s="1060"/>
      <c r="BU21" s="347"/>
      <c r="BV21" s="565"/>
      <c r="BW21" s="566"/>
      <c r="BX21" s="483"/>
      <c r="BY21" s="549"/>
      <c r="BZ21" s="483"/>
      <c r="CA21" s="549"/>
      <c r="CB21" s="565"/>
      <c r="CC21" s="566"/>
      <c r="CD21" s="565"/>
      <c r="CE21" s="566"/>
    </row>
    <row r="22" spans="2:83" ht="27" customHeight="1" x14ac:dyDescent="0.25">
      <c r="B22" s="1480" t="s">
        <v>344</v>
      </c>
      <c r="C22" s="1464" t="s">
        <v>38</v>
      </c>
      <c r="D22" s="1466"/>
      <c r="E22" s="1466"/>
      <c r="F22" s="1466"/>
      <c r="G22" s="1468"/>
      <c r="H22" s="383" t="s">
        <v>330</v>
      </c>
      <c r="I22" s="583"/>
      <c r="J22" s="87"/>
      <c r="K22" s="88"/>
      <c r="L22" s="89"/>
      <c r="M22" s="63"/>
      <c r="N22" s="536"/>
      <c r="O22" s="536"/>
      <c r="P22" s="584"/>
      <c r="Q22" s="536"/>
      <c r="R22" s="536"/>
      <c r="S22" s="536"/>
      <c r="T22" s="536"/>
      <c r="U22" s="585"/>
      <c r="V22" s="586"/>
      <c r="W22" s="587"/>
      <c r="X22" s="434"/>
      <c r="Y22" s="435"/>
      <c r="Z22" s="435"/>
      <c r="AA22" s="435"/>
      <c r="AB22" s="435"/>
      <c r="AC22" s="436"/>
      <c r="AD22" s="436"/>
      <c r="AE22" s="436"/>
      <c r="AF22" s="436"/>
      <c r="AG22" s="436"/>
      <c r="AH22" s="436"/>
      <c r="AI22" s="436"/>
      <c r="AJ22" s="588"/>
      <c r="AK22" s="589"/>
      <c r="AL22" s="436"/>
      <c r="AM22" s="590"/>
      <c r="AN22" s="543"/>
      <c r="AO22" s="590"/>
      <c r="AP22" s="543"/>
      <c r="AQ22" s="590"/>
      <c r="AR22" s="543"/>
      <c r="AS22" s="590"/>
      <c r="AT22" s="543"/>
      <c r="AU22" s="543"/>
      <c r="AV22" s="545"/>
      <c r="AW22" s="543"/>
      <c r="AX22" s="590"/>
      <c r="AY22" s="543"/>
      <c r="AZ22" s="591"/>
      <c r="BA22" s="592"/>
      <c r="BB22" s="590"/>
      <c r="BC22" s="543"/>
      <c r="BD22" s="590"/>
      <c r="BE22" s="543"/>
      <c r="BF22" s="543"/>
      <c r="BG22" s="543"/>
      <c r="BH22" s="1048"/>
      <c r="BI22" s="1066"/>
      <c r="BJ22" s="1067"/>
      <c r="BK22" s="1193"/>
      <c r="BL22" s="1194"/>
      <c r="BM22" s="1068"/>
      <c r="BN22" s="1066"/>
      <c r="BO22" s="1067"/>
      <c r="BP22" s="1067"/>
      <c r="BQ22" s="1512"/>
      <c r="BR22" s="1069"/>
      <c r="BS22" s="1069"/>
      <c r="BT22" s="1069"/>
      <c r="BU22" s="376"/>
      <c r="BV22" s="483"/>
      <c r="BW22" s="549"/>
      <c r="BX22" s="483"/>
      <c r="BY22" s="549"/>
      <c r="BZ22" s="483"/>
      <c r="CA22" s="549"/>
      <c r="CB22" s="483"/>
      <c r="CC22" s="549"/>
      <c r="CD22" s="483"/>
      <c r="CE22" s="549"/>
    </row>
    <row r="23" spans="2:83" ht="27" customHeight="1" x14ac:dyDescent="0.25">
      <c r="B23" s="1479"/>
      <c r="C23" s="1465"/>
      <c r="D23" s="1467"/>
      <c r="E23" s="1467"/>
      <c r="F23" s="1467"/>
      <c r="G23" s="1469"/>
      <c r="H23" s="484" t="s">
        <v>331</v>
      </c>
      <c r="I23" s="593"/>
      <c r="J23" s="56"/>
      <c r="K23" s="93"/>
      <c r="L23" s="54"/>
      <c r="M23" s="44"/>
      <c r="N23" s="45"/>
      <c r="O23" s="53"/>
      <c r="P23" s="594"/>
      <c r="Q23" s="567"/>
      <c r="R23" s="567"/>
      <c r="S23" s="567"/>
      <c r="T23" s="567"/>
      <c r="U23" s="595"/>
      <c r="V23" s="596"/>
      <c r="W23" s="597"/>
      <c r="X23" s="550"/>
      <c r="Y23" s="598"/>
      <c r="Z23" s="598"/>
      <c r="AA23" s="598"/>
      <c r="AB23" s="598"/>
      <c r="AC23" s="599"/>
      <c r="AD23" s="599"/>
      <c r="AE23" s="599"/>
      <c r="AF23" s="599"/>
      <c r="AG23" s="599"/>
      <c r="AH23" s="599"/>
      <c r="AI23" s="599"/>
      <c r="AJ23" s="600"/>
      <c r="AK23" s="601"/>
      <c r="AL23" s="599"/>
      <c r="AM23" s="602"/>
      <c r="AN23" s="554"/>
      <c r="AO23" s="602"/>
      <c r="AP23" s="554"/>
      <c r="AQ23" s="602"/>
      <c r="AR23" s="554"/>
      <c r="AS23" s="602"/>
      <c r="AT23" s="554"/>
      <c r="AU23" s="554"/>
      <c r="AV23" s="556"/>
      <c r="AW23" s="554"/>
      <c r="AX23" s="602"/>
      <c r="AY23" s="554"/>
      <c r="AZ23" s="603"/>
      <c r="BA23" s="604"/>
      <c r="BB23" s="602"/>
      <c r="BC23" s="554"/>
      <c r="BD23" s="602"/>
      <c r="BE23" s="554"/>
      <c r="BF23" s="554"/>
      <c r="BG23" s="554"/>
      <c r="BH23" s="1052"/>
      <c r="BI23" s="999"/>
      <c r="BJ23" s="998"/>
      <c r="BK23" s="1195"/>
      <c r="BL23" s="1196"/>
      <c r="BM23" s="1070"/>
      <c r="BN23" s="999"/>
      <c r="BO23" s="998"/>
      <c r="BP23" s="998"/>
      <c r="BQ23" s="1512"/>
      <c r="BR23" s="1069"/>
      <c r="BS23" s="1069"/>
      <c r="BT23" s="1069"/>
      <c r="BU23" s="376"/>
      <c r="BV23" s="483"/>
      <c r="BW23" s="549"/>
      <c r="BX23" s="483"/>
      <c r="BY23" s="549"/>
      <c r="BZ23" s="483"/>
      <c r="CA23" s="549"/>
      <c r="CB23" s="483"/>
      <c r="CC23" s="549"/>
      <c r="CD23" s="483"/>
      <c r="CE23" s="549"/>
    </row>
    <row r="24" spans="2:83" ht="27" customHeight="1" x14ac:dyDescent="0.25">
      <c r="B24" s="1470" t="s">
        <v>345</v>
      </c>
      <c r="C24" s="1472" t="s">
        <v>38</v>
      </c>
      <c r="D24" s="1474" t="s">
        <v>342</v>
      </c>
      <c r="E24" s="1474"/>
      <c r="F24" s="1474"/>
      <c r="G24" s="1476"/>
      <c r="H24" s="409" t="s">
        <v>330</v>
      </c>
      <c r="I24" s="605"/>
      <c r="J24" s="606"/>
      <c r="K24" s="607"/>
      <c r="L24" s="95"/>
      <c r="M24" s="66"/>
      <c r="N24" s="66"/>
      <c r="O24" s="66"/>
      <c r="P24" s="66"/>
      <c r="Q24" s="66"/>
      <c r="R24" s="66"/>
      <c r="S24" s="66"/>
      <c r="T24" s="66"/>
      <c r="U24" s="127"/>
      <c r="V24" s="127"/>
      <c r="W24" s="201"/>
      <c r="X24" s="95"/>
      <c r="Y24" s="67"/>
      <c r="Z24" s="67"/>
      <c r="AA24" s="97"/>
      <c r="AB24" s="98"/>
      <c r="AC24" s="98"/>
      <c r="AD24" s="98"/>
      <c r="AE24" s="98"/>
      <c r="AF24" s="98"/>
      <c r="AG24" s="608"/>
      <c r="AH24" s="608"/>
      <c r="AI24" s="608"/>
      <c r="AJ24" s="609"/>
      <c r="AK24" s="610"/>
      <c r="AL24" s="608"/>
      <c r="AM24" s="606"/>
      <c r="AN24" s="611"/>
      <c r="AO24" s="606"/>
      <c r="AP24" s="611"/>
      <c r="AQ24" s="606"/>
      <c r="AR24" s="611"/>
      <c r="AS24" s="606"/>
      <c r="AT24" s="611"/>
      <c r="AU24" s="611"/>
      <c r="AV24" s="612"/>
      <c r="AW24" s="611"/>
      <c r="AX24" s="606"/>
      <c r="AY24" s="611"/>
      <c r="AZ24" s="613"/>
      <c r="BA24" s="614"/>
      <c r="BB24" s="606"/>
      <c r="BC24" s="611"/>
      <c r="BD24" s="606"/>
      <c r="BE24" s="611"/>
      <c r="BF24" s="611"/>
      <c r="BG24" s="611"/>
      <c r="BH24" s="1071"/>
      <c r="BI24" s="94"/>
      <c r="BJ24" s="1072"/>
      <c r="BK24" s="1197"/>
      <c r="BL24" s="1187"/>
      <c r="BM24" s="1059"/>
      <c r="BN24" s="94"/>
      <c r="BO24" s="1072"/>
      <c r="BP24" s="1072"/>
      <c r="BQ24" s="1512"/>
      <c r="BR24" s="1073"/>
      <c r="BS24" s="1073"/>
      <c r="BT24" s="1073"/>
      <c r="BU24" s="376"/>
      <c r="BV24" s="483"/>
      <c r="BW24" s="549"/>
      <c r="BX24" s="483"/>
      <c r="BY24" s="549"/>
      <c r="BZ24" s="483"/>
      <c r="CA24" s="549"/>
      <c r="CB24" s="483"/>
      <c r="CC24" s="549"/>
      <c r="CD24" s="483"/>
      <c r="CE24" s="549"/>
    </row>
    <row r="25" spans="2:83" ht="27" customHeight="1" x14ac:dyDescent="0.25">
      <c r="B25" s="1479"/>
      <c r="C25" s="1465"/>
      <c r="D25" s="1467"/>
      <c r="E25" s="1467"/>
      <c r="F25" s="1467"/>
      <c r="G25" s="1469"/>
      <c r="H25" s="484" t="s">
        <v>331</v>
      </c>
      <c r="I25" s="616"/>
      <c r="J25" s="617"/>
      <c r="K25" s="618"/>
      <c r="L25" s="99"/>
      <c r="M25" s="100"/>
      <c r="N25" s="100"/>
      <c r="O25" s="100"/>
      <c r="P25" s="100"/>
      <c r="Q25" s="100"/>
      <c r="R25" s="100"/>
      <c r="S25" s="100"/>
      <c r="T25" s="101"/>
      <c r="U25" s="186"/>
      <c r="V25" s="230"/>
      <c r="W25" s="231"/>
      <c r="X25" s="232"/>
      <c r="Y25" s="233"/>
      <c r="Z25" s="234"/>
      <c r="AA25" s="235"/>
      <c r="AB25" s="235"/>
      <c r="AC25" s="236"/>
      <c r="AD25" s="236"/>
      <c r="AE25" s="236"/>
      <c r="AF25" s="236"/>
      <c r="AG25" s="237"/>
      <c r="AH25" s="237"/>
      <c r="AI25" s="229"/>
      <c r="AJ25" s="619"/>
      <c r="AK25" s="620"/>
      <c r="AL25" s="621"/>
      <c r="AM25" s="617"/>
      <c r="AN25" s="622"/>
      <c r="AO25" s="617"/>
      <c r="AP25" s="622"/>
      <c r="AQ25" s="617"/>
      <c r="AR25" s="622"/>
      <c r="AS25" s="617"/>
      <c r="AT25" s="622"/>
      <c r="AU25" s="622"/>
      <c r="AV25" s="623"/>
      <c r="AW25" s="622"/>
      <c r="AX25" s="617"/>
      <c r="AY25" s="622"/>
      <c r="AZ25" s="624"/>
      <c r="BA25" s="625"/>
      <c r="BB25" s="617"/>
      <c r="BC25" s="622"/>
      <c r="BD25" s="617"/>
      <c r="BE25" s="622"/>
      <c r="BF25" s="622"/>
      <c r="BG25" s="622"/>
      <c r="BH25" s="1074"/>
      <c r="BI25" s="1075"/>
      <c r="BJ25" s="1076"/>
      <c r="BK25" s="1198"/>
      <c r="BL25" s="1189"/>
      <c r="BM25" s="1063"/>
      <c r="BN25" s="1075"/>
      <c r="BO25" s="1076"/>
      <c r="BP25" s="1076"/>
      <c r="BQ25" s="1512"/>
      <c r="BR25" s="1073"/>
      <c r="BS25" s="1073"/>
      <c r="BT25" s="1073"/>
      <c r="BU25" s="376"/>
      <c r="BV25" s="483"/>
      <c r="BW25" s="549"/>
      <c r="BX25" s="448"/>
      <c r="BY25" s="449"/>
      <c r="BZ25" s="448"/>
      <c r="CA25" s="449"/>
      <c r="CB25" s="483"/>
      <c r="CC25" s="549"/>
      <c r="CD25" s="483"/>
      <c r="CE25" s="549"/>
    </row>
    <row r="26" spans="2:83" ht="27" customHeight="1" x14ac:dyDescent="0.25">
      <c r="B26" s="1470" t="s">
        <v>346</v>
      </c>
      <c r="C26" s="1472" t="s">
        <v>38</v>
      </c>
      <c r="D26" s="1474" t="s">
        <v>342</v>
      </c>
      <c r="E26" s="1474"/>
      <c r="F26" s="1474"/>
      <c r="G26" s="1476"/>
      <c r="H26" s="409" t="s">
        <v>330</v>
      </c>
      <c r="I26" s="605"/>
      <c r="J26" s="606"/>
      <c r="K26" s="607"/>
      <c r="L26" s="615"/>
      <c r="M26" s="606"/>
      <c r="N26" s="66"/>
      <c r="O26" s="66"/>
      <c r="P26" s="66"/>
      <c r="Q26" s="66"/>
      <c r="R26" s="606"/>
      <c r="S26" s="606"/>
      <c r="T26" s="606"/>
      <c r="U26" s="611"/>
      <c r="V26" s="611"/>
      <c r="W26" s="627"/>
      <c r="X26" s="615"/>
      <c r="Y26" s="608"/>
      <c r="Z26" s="608"/>
      <c r="AA26" s="606"/>
      <c r="AB26" s="608"/>
      <c r="AC26" s="608"/>
      <c r="AD26" s="608"/>
      <c r="AE26" s="608"/>
      <c r="AF26" s="608"/>
      <c r="AG26" s="608"/>
      <c r="AH26" s="608"/>
      <c r="AI26" s="608"/>
      <c r="AJ26" s="628"/>
      <c r="AK26" s="629"/>
      <c r="AL26" s="630"/>
      <c r="AM26" s="630"/>
      <c r="AN26" s="631"/>
      <c r="AO26" s="630"/>
      <c r="AP26" s="631"/>
      <c r="AQ26" s="630"/>
      <c r="AR26" s="631"/>
      <c r="AS26" s="630"/>
      <c r="AT26" s="631"/>
      <c r="AU26" s="632"/>
      <c r="AV26" s="633"/>
      <c r="AW26" s="632"/>
      <c r="AX26" s="630"/>
      <c r="AY26" s="632"/>
      <c r="AZ26" s="634"/>
      <c r="BA26" s="635"/>
      <c r="BB26" s="630"/>
      <c r="BC26" s="632"/>
      <c r="BD26" s="630"/>
      <c r="BE26" s="632"/>
      <c r="BF26" s="632"/>
      <c r="BG26" s="632"/>
      <c r="BH26" s="1077"/>
      <c r="BI26" s="1003"/>
      <c r="BJ26" s="1078"/>
      <c r="BK26" s="1199"/>
      <c r="BL26" s="1200"/>
      <c r="BM26" s="1079"/>
      <c r="BN26" s="1003"/>
      <c r="BO26" s="1078"/>
      <c r="BP26" s="1078"/>
      <c r="BQ26" s="1512"/>
      <c r="BR26" s="1080"/>
      <c r="BS26" s="1080"/>
      <c r="BT26" s="1080"/>
      <c r="BU26" s="447"/>
      <c r="BV26" s="448"/>
      <c r="BW26" s="449"/>
      <c r="BX26" s="448"/>
      <c r="BY26" s="449"/>
      <c r="BZ26" s="448"/>
      <c r="CA26" s="449"/>
      <c r="CB26" s="448"/>
      <c r="CC26" s="449"/>
      <c r="CD26" s="448"/>
      <c r="CE26" s="449"/>
    </row>
    <row r="27" spans="2:83" ht="27" customHeight="1" x14ac:dyDescent="0.25">
      <c r="B27" s="1479"/>
      <c r="C27" s="1465"/>
      <c r="D27" s="1467"/>
      <c r="E27" s="1467"/>
      <c r="F27" s="1467"/>
      <c r="G27" s="1469"/>
      <c r="H27" s="484" t="s">
        <v>331</v>
      </c>
      <c r="I27" s="616"/>
      <c r="J27" s="617"/>
      <c r="K27" s="618"/>
      <c r="L27" s="626"/>
      <c r="M27" s="617"/>
      <c r="N27" s="617"/>
      <c r="O27" s="617"/>
      <c r="P27" s="617"/>
      <c r="Q27" s="617"/>
      <c r="R27" s="617"/>
      <c r="S27" s="617"/>
      <c r="T27" s="617"/>
      <c r="U27" s="622"/>
      <c r="V27" s="622"/>
      <c r="W27" s="637"/>
      <c r="X27" s="626"/>
      <c r="Y27" s="233"/>
      <c r="Z27" s="234"/>
      <c r="AA27" s="235"/>
      <c r="AB27" s="235"/>
      <c r="AC27" s="235"/>
      <c r="AD27" s="236"/>
      <c r="AE27" s="236"/>
      <c r="AF27" s="236"/>
      <c r="AG27" s="237"/>
      <c r="AH27" s="237"/>
      <c r="AI27" s="229"/>
      <c r="AJ27" s="638"/>
      <c r="AK27" s="639"/>
      <c r="AL27" s="640"/>
      <c r="AM27" s="640"/>
      <c r="AN27" s="641"/>
      <c r="AO27" s="640"/>
      <c r="AP27" s="641"/>
      <c r="AQ27" s="640"/>
      <c r="AR27" s="641"/>
      <c r="AS27" s="640"/>
      <c r="AT27" s="641"/>
      <c r="AU27" s="642"/>
      <c r="AV27" s="643"/>
      <c r="AW27" s="642"/>
      <c r="AX27" s="640"/>
      <c r="AY27" s="642"/>
      <c r="AZ27" s="644"/>
      <c r="BA27" s="645"/>
      <c r="BB27" s="640"/>
      <c r="BC27" s="642"/>
      <c r="BD27" s="640"/>
      <c r="BE27" s="642"/>
      <c r="BF27" s="642"/>
      <c r="BG27" s="642"/>
      <c r="BH27" s="1081"/>
      <c r="BI27" s="1082"/>
      <c r="BJ27" s="1083"/>
      <c r="BK27" s="1201"/>
      <c r="BL27" s="1202"/>
      <c r="BM27" s="1084"/>
      <c r="BN27" s="1082"/>
      <c r="BO27" s="1083"/>
      <c r="BP27" s="1083"/>
      <c r="BQ27" s="1512"/>
      <c r="BR27" s="1080"/>
      <c r="BS27" s="1080"/>
      <c r="BT27" s="1080"/>
      <c r="BU27" s="447"/>
      <c r="BV27" s="448"/>
      <c r="BW27" s="449"/>
      <c r="BX27" s="449"/>
      <c r="BY27" s="449"/>
      <c r="BZ27" s="449"/>
      <c r="CA27" s="449"/>
      <c r="CB27" s="448"/>
      <c r="CC27" s="449"/>
      <c r="CD27" s="448"/>
      <c r="CE27" s="449"/>
    </row>
    <row r="28" spans="2:83" ht="27" customHeight="1" x14ac:dyDescent="0.25">
      <c r="B28" s="1470" t="s">
        <v>347</v>
      </c>
      <c r="C28" s="1472" t="s">
        <v>38</v>
      </c>
      <c r="D28" s="1474" t="s">
        <v>342</v>
      </c>
      <c r="E28" s="1474" t="s">
        <v>342</v>
      </c>
      <c r="F28" s="1474"/>
      <c r="G28" s="1476"/>
      <c r="H28" s="409" t="s">
        <v>330</v>
      </c>
      <c r="I28" s="605"/>
      <c r="J28" s="606"/>
      <c r="K28" s="607"/>
      <c r="L28" s="615"/>
      <c r="M28" s="606"/>
      <c r="N28" s="66"/>
      <c r="O28" s="66"/>
      <c r="P28" s="66"/>
      <c r="Q28" s="66"/>
      <c r="R28" s="66"/>
      <c r="S28" s="66"/>
      <c r="T28" s="66"/>
      <c r="U28" s="127"/>
      <c r="V28" s="127"/>
      <c r="W28" s="201"/>
      <c r="X28" s="95"/>
      <c r="Y28" s="67"/>
      <c r="Z28" s="67"/>
      <c r="AA28" s="66"/>
      <c r="AB28" s="98"/>
      <c r="AC28" s="98"/>
      <c r="AD28" s="98"/>
      <c r="AE28" s="98"/>
      <c r="AF28" s="98"/>
      <c r="AG28" s="608"/>
      <c r="AH28" s="608"/>
      <c r="AI28" s="608"/>
      <c r="AJ28" s="609"/>
      <c r="AK28" s="610"/>
      <c r="AL28" s="608"/>
      <c r="AM28" s="608"/>
      <c r="AN28" s="631"/>
      <c r="AO28" s="608"/>
      <c r="AP28" s="631"/>
      <c r="AQ28" s="608"/>
      <c r="AR28" s="631"/>
      <c r="AS28" s="608"/>
      <c r="AT28" s="631"/>
      <c r="AU28" s="631"/>
      <c r="AV28" s="633"/>
      <c r="AW28" s="631"/>
      <c r="AX28" s="608"/>
      <c r="AY28" s="631"/>
      <c r="AZ28" s="647"/>
      <c r="BA28" s="648"/>
      <c r="BB28" s="608"/>
      <c r="BC28" s="631"/>
      <c r="BD28" s="608"/>
      <c r="BE28" s="631"/>
      <c r="BF28" s="631"/>
      <c r="BG28" s="631"/>
      <c r="BH28" s="1077"/>
      <c r="BI28" s="1085"/>
      <c r="BJ28" s="1086"/>
      <c r="BK28" s="1203"/>
      <c r="BL28" s="1204"/>
      <c r="BM28" s="1087"/>
      <c r="BN28" s="1085"/>
      <c r="BO28" s="1086"/>
      <c r="BP28" s="1086"/>
      <c r="BQ28" s="1512"/>
      <c r="BR28" s="1088"/>
      <c r="BS28" s="1088"/>
      <c r="BT28" s="1088"/>
      <c r="BU28" s="447"/>
      <c r="BV28" s="449"/>
      <c r="BW28" s="449"/>
      <c r="BX28" s="449"/>
      <c r="BY28" s="449"/>
      <c r="BZ28" s="449"/>
      <c r="CA28" s="449"/>
      <c r="CB28" s="449"/>
      <c r="CC28" s="449"/>
      <c r="CD28" s="449"/>
      <c r="CE28" s="449"/>
    </row>
    <row r="29" spans="2:83" ht="27" customHeight="1" x14ac:dyDescent="0.25">
      <c r="B29" s="1479"/>
      <c r="C29" s="1465"/>
      <c r="D29" s="1467"/>
      <c r="E29" s="1467"/>
      <c r="F29" s="1467"/>
      <c r="G29" s="1469"/>
      <c r="H29" s="484" t="s">
        <v>331</v>
      </c>
      <c r="I29" s="616"/>
      <c r="J29" s="617"/>
      <c r="K29" s="618"/>
      <c r="L29" s="626"/>
      <c r="M29" s="617"/>
      <c r="N29" s="101"/>
      <c r="O29" s="101"/>
      <c r="P29" s="101"/>
      <c r="Q29" s="101"/>
      <c r="R29" s="101"/>
      <c r="S29" s="101"/>
      <c r="T29" s="101"/>
      <c r="U29" s="186"/>
      <c r="V29" s="230"/>
      <c r="W29" s="231"/>
      <c r="X29" s="232"/>
      <c r="Y29" s="233"/>
      <c r="Z29" s="234"/>
      <c r="AA29" s="235"/>
      <c r="AB29" s="235"/>
      <c r="AC29" s="236"/>
      <c r="AD29" s="236"/>
      <c r="AE29" s="236"/>
      <c r="AF29" s="236"/>
      <c r="AG29" s="237"/>
      <c r="AH29" s="237"/>
      <c r="AI29" s="229"/>
      <c r="AJ29" s="619"/>
      <c r="AK29" s="620"/>
      <c r="AL29" s="621"/>
      <c r="AM29" s="621"/>
      <c r="AN29" s="641"/>
      <c r="AO29" s="621"/>
      <c r="AP29" s="641"/>
      <c r="AQ29" s="621"/>
      <c r="AR29" s="641"/>
      <c r="AS29" s="621"/>
      <c r="AT29" s="641"/>
      <c r="AU29" s="641"/>
      <c r="AV29" s="643"/>
      <c r="AW29" s="641"/>
      <c r="AX29" s="621"/>
      <c r="AY29" s="641"/>
      <c r="AZ29" s="649"/>
      <c r="BA29" s="650"/>
      <c r="BB29" s="621"/>
      <c r="BC29" s="641"/>
      <c r="BD29" s="621"/>
      <c r="BE29" s="641"/>
      <c r="BF29" s="641"/>
      <c r="BG29" s="641"/>
      <c r="BH29" s="1081"/>
      <c r="BI29" s="1089"/>
      <c r="BJ29" s="1090"/>
      <c r="BK29" s="1205"/>
      <c r="BL29" s="1206"/>
      <c r="BM29" s="1091"/>
      <c r="BN29" s="1089"/>
      <c r="BO29" s="1090"/>
      <c r="BP29" s="1090"/>
      <c r="BQ29" s="1512"/>
      <c r="BR29" s="1088"/>
      <c r="BS29" s="1088"/>
      <c r="BT29" s="1088"/>
      <c r="BU29" s="447"/>
      <c r="BV29" s="449"/>
      <c r="BW29" s="449"/>
      <c r="BX29" s="449"/>
      <c r="BY29" s="449"/>
      <c r="BZ29" s="449"/>
      <c r="CA29" s="449"/>
      <c r="CB29" s="449"/>
      <c r="CC29" s="449"/>
      <c r="CD29" s="449"/>
      <c r="CE29" s="449"/>
    </row>
    <row r="30" spans="2:83" ht="27" customHeight="1" x14ac:dyDescent="0.25">
      <c r="B30" s="1478" t="s">
        <v>348</v>
      </c>
      <c r="C30" s="1472" t="s">
        <v>38</v>
      </c>
      <c r="D30" s="1474" t="s">
        <v>342</v>
      </c>
      <c r="E30" s="1474"/>
      <c r="F30" s="1474"/>
      <c r="G30" s="1476"/>
      <c r="H30" s="505" t="s">
        <v>330</v>
      </c>
      <c r="I30" s="615"/>
      <c r="J30" s="606"/>
      <c r="K30" s="607"/>
      <c r="L30" s="95"/>
      <c r="M30" s="66"/>
      <c r="N30" s="66"/>
      <c r="O30" s="66"/>
      <c r="P30" s="66"/>
      <c r="Q30" s="66"/>
      <c r="R30" s="66"/>
      <c r="S30" s="66"/>
      <c r="T30" s="66"/>
      <c r="U30" s="127"/>
      <c r="V30" s="127"/>
      <c r="W30" s="201"/>
      <c r="X30" s="95"/>
      <c r="Y30" s="67"/>
      <c r="Z30" s="67"/>
      <c r="AA30" s="66"/>
      <c r="AB30" s="98"/>
      <c r="AC30" s="98"/>
      <c r="AD30" s="98"/>
      <c r="AE30" s="98"/>
      <c r="AF30" s="98"/>
      <c r="AG30" s="98"/>
      <c r="AH30" s="608"/>
      <c r="AI30" s="608"/>
      <c r="AJ30" s="609"/>
      <c r="AK30" s="610"/>
      <c r="AL30" s="608"/>
      <c r="AM30" s="608"/>
      <c r="AN30" s="631"/>
      <c r="AO30" s="608"/>
      <c r="AP30" s="631"/>
      <c r="AQ30" s="608"/>
      <c r="AR30" s="631"/>
      <c r="AS30" s="608"/>
      <c r="AT30" s="631"/>
      <c r="AU30" s="631"/>
      <c r="AV30" s="633"/>
      <c r="AW30" s="631"/>
      <c r="AX30" s="608"/>
      <c r="AY30" s="631"/>
      <c r="AZ30" s="647"/>
      <c r="BA30" s="648"/>
      <c r="BB30" s="608"/>
      <c r="BC30" s="631"/>
      <c r="BD30" s="608"/>
      <c r="BE30" s="631"/>
      <c r="BF30" s="631"/>
      <c r="BG30" s="631"/>
      <c r="BH30" s="1077"/>
      <c r="BI30" s="1085"/>
      <c r="BJ30" s="1086"/>
      <c r="BK30" s="1203"/>
      <c r="BL30" s="1204"/>
      <c r="BM30" s="1087"/>
      <c r="BN30" s="1085"/>
      <c r="BO30" s="1086"/>
      <c r="BP30" s="1086"/>
      <c r="BQ30" s="1512"/>
      <c r="BR30" s="1088"/>
      <c r="BS30" s="1088"/>
      <c r="BT30" s="1088"/>
      <c r="BU30" s="447"/>
      <c r="BV30" s="449"/>
      <c r="BW30" s="449"/>
      <c r="BX30" s="449"/>
      <c r="BY30" s="449"/>
      <c r="BZ30" s="449"/>
      <c r="CA30" s="449"/>
      <c r="CB30" s="449"/>
      <c r="CC30" s="449"/>
      <c r="CD30" s="449"/>
      <c r="CE30" s="449"/>
    </row>
    <row r="31" spans="2:83" ht="27" customHeight="1" thickBot="1" x14ac:dyDescent="0.3">
      <c r="B31" s="1471"/>
      <c r="C31" s="1473"/>
      <c r="D31" s="1475"/>
      <c r="E31" s="1475"/>
      <c r="F31" s="1475"/>
      <c r="G31" s="1477"/>
      <c r="H31" s="484" t="s">
        <v>331</v>
      </c>
      <c r="I31" s="651"/>
      <c r="J31" s="652"/>
      <c r="K31" s="653"/>
      <c r="L31" s="104"/>
      <c r="M31" s="105"/>
      <c r="N31" s="105"/>
      <c r="O31" s="105"/>
      <c r="P31" s="105"/>
      <c r="Q31" s="105"/>
      <c r="R31" s="105"/>
      <c r="S31" s="105"/>
      <c r="T31" s="105"/>
      <c r="U31" s="187"/>
      <c r="V31" s="238"/>
      <c r="W31" s="239"/>
      <c r="X31" s="240"/>
      <c r="Y31" s="241"/>
      <c r="Z31" s="242"/>
      <c r="AA31" s="243"/>
      <c r="AB31" s="243"/>
      <c r="AC31" s="244"/>
      <c r="AD31" s="244"/>
      <c r="AE31" s="244"/>
      <c r="AF31" s="244"/>
      <c r="AG31" s="245"/>
      <c r="AH31" s="245"/>
      <c r="AI31" s="246"/>
      <c r="AJ31" s="654"/>
      <c r="AK31" s="655"/>
      <c r="AL31" s="578"/>
      <c r="AM31" s="578"/>
      <c r="AN31" s="656"/>
      <c r="AO31" s="578"/>
      <c r="AP31" s="656"/>
      <c r="AQ31" s="578"/>
      <c r="AR31" s="656"/>
      <c r="AS31" s="578"/>
      <c r="AT31" s="656"/>
      <c r="AU31" s="656"/>
      <c r="AV31" s="657"/>
      <c r="AW31" s="656"/>
      <c r="AX31" s="578"/>
      <c r="AY31" s="656"/>
      <c r="AZ31" s="658"/>
      <c r="BA31" s="659"/>
      <c r="BB31" s="578"/>
      <c r="BC31" s="656"/>
      <c r="BD31" s="578"/>
      <c r="BE31" s="656"/>
      <c r="BF31" s="656"/>
      <c r="BG31" s="656"/>
      <c r="BH31" s="1092"/>
      <c r="BI31" s="1093"/>
      <c r="BJ31" s="1094"/>
      <c r="BK31" s="1207"/>
      <c r="BL31" s="1208"/>
      <c r="BM31" s="1095"/>
      <c r="BN31" s="1093"/>
      <c r="BO31" s="1094"/>
      <c r="BP31" s="1094"/>
      <c r="BQ31" s="1512"/>
      <c r="BR31" s="1088"/>
      <c r="BS31" s="1088"/>
      <c r="BT31" s="1088"/>
      <c r="BU31" s="447"/>
      <c r="BV31" s="449"/>
      <c r="BW31" s="449"/>
      <c r="BX31" s="449"/>
      <c r="BY31" s="449"/>
      <c r="BZ31" s="449"/>
      <c r="CA31" s="449"/>
      <c r="CB31" s="449"/>
      <c r="CC31" s="449"/>
      <c r="CD31" s="449"/>
      <c r="CE31" s="449"/>
    </row>
    <row r="32" spans="2:83" ht="27" customHeight="1" x14ac:dyDescent="0.25">
      <c r="B32" s="1480" t="s">
        <v>349</v>
      </c>
      <c r="C32" s="1464" t="s">
        <v>342</v>
      </c>
      <c r="D32" s="1466"/>
      <c r="E32" s="1466"/>
      <c r="F32" s="1466"/>
      <c r="G32" s="1468" t="s">
        <v>38</v>
      </c>
      <c r="H32" s="383" t="s">
        <v>330</v>
      </c>
      <c r="I32" s="661"/>
      <c r="J32" s="538"/>
      <c r="K32" s="662"/>
      <c r="L32" s="661"/>
      <c r="M32" s="538"/>
      <c r="N32" s="538"/>
      <c r="O32" s="538"/>
      <c r="P32" s="538"/>
      <c r="Q32" s="538"/>
      <c r="R32" s="39"/>
      <c r="S32" s="39"/>
      <c r="T32" s="63"/>
      <c r="U32" s="188"/>
      <c r="V32" s="188"/>
      <c r="W32" s="202"/>
      <c r="X32" s="62"/>
      <c r="Y32" s="107"/>
      <c r="Z32" s="107"/>
      <c r="AA32" s="107"/>
      <c r="AB32" s="107"/>
      <c r="AC32" s="107"/>
      <c r="AD32" s="107"/>
      <c r="AE32" s="107"/>
      <c r="AF32" s="107"/>
      <c r="AG32" s="107"/>
      <c r="AH32" s="107"/>
      <c r="AI32" s="107"/>
      <c r="AJ32" s="588"/>
      <c r="AK32" s="589"/>
      <c r="AL32" s="436"/>
      <c r="AM32" s="590"/>
      <c r="AN32" s="543"/>
      <c r="AO32" s="590"/>
      <c r="AP32" s="543"/>
      <c r="AQ32" s="590"/>
      <c r="AR32" s="543"/>
      <c r="AS32" s="590"/>
      <c r="AT32" s="543"/>
      <c r="AU32" s="543"/>
      <c r="AV32" s="545"/>
      <c r="AW32" s="543"/>
      <c r="AX32" s="590"/>
      <c r="AY32" s="543"/>
      <c r="AZ32" s="591"/>
      <c r="BA32" s="592"/>
      <c r="BB32" s="590"/>
      <c r="BC32" s="543"/>
      <c r="BD32" s="590"/>
      <c r="BE32" s="543"/>
      <c r="BF32" s="543"/>
      <c r="BG32" s="543"/>
      <c r="BH32" s="1048"/>
      <c r="BI32" s="1066"/>
      <c r="BJ32" s="1067"/>
      <c r="BK32" s="1193"/>
      <c r="BL32" s="1194"/>
      <c r="BM32" s="1068"/>
      <c r="BN32" s="1066"/>
      <c r="BO32" s="1067"/>
      <c r="BP32" s="1067"/>
      <c r="BQ32" s="1512"/>
      <c r="BR32" s="1069"/>
      <c r="BS32" s="1069"/>
      <c r="BT32" s="1069"/>
      <c r="BU32" s="447"/>
      <c r="BV32" s="449"/>
      <c r="BW32" s="449"/>
      <c r="BX32" s="449"/>
      <c r="BY32" s="449"/>
      <c r="BZ32" s="449"/>
      <c r="CA32" s="449"/>
      <c r="CB32" s="449"/>
      <c r="CC32" s="449"/>
      <c r="CD32" s="449"/>
      <c r="CE32" s="449"/>
    </row>
    <row r="33" spans="2:83" ht="27" customHeight="1" x14ac:dyDescent="0.25">
      <c r="B33" s="1478"/>
      <c r="C33" s="1465"/>
      <c r="D33" s="1467"/>
      <c r="E33" s="1467"/>
      <c r="F33" s="1467"/>
      <c r="G33" s="1469"/>
      <c r="H33" s="395" t="s">
        <v>331</v>
      </c>
      <c r="I33" s="663"/>
      <c r="J33" s="664"/>
      <c r="K33" s="665"/>
      <c r="L33" s="666"/>
      <c r="M33" s="667"/>
      <c r="N33" s="667"/>
      <c r="O33" s="667"/>
      <c r="P33" s="667"/>
      <c r="Q33" s="667"/>
      <c r="R33" s="103"/>
      <c r="S33" s="103"/>
      <c r="T33" s="113"/>
      <c r="U33" s="189"/>
      <c r="V33" s="255"/>
      <c r="W33" s="256"/>
      <c r="X33" s="257"/>
      <c r="Y33" s="258"/>
      <c r="Z33" s="216"/>
      <c r="AA33" s="217"/>
      <c r="AB33" s="217"/>
      <c r="AC33" s="259"/>
      <c r="AD33" s="259"/>
      <c r="AE33" s="259"/>
      <c r="AF33" s="259"/>
      <c r="AG33" s="218"/>
      <c r="AH33" s="218"/>
      <c r="AI33" s="219"/>
      <c r="AJ33" s="263"/>
      <c r="AK33" s="601"/>
      <c r="AL33" s="599"/>
      <c r="AM33" s="602"/>
      <c r="AN33" s="554"/>
      <c r="AO33" s="602"/>
      <c r="AP33" s="554"/>
      <c r="AQ33" s="602"/>
      <c r="AR33" s="554"/>
      <c r="AS33" s="602"/>
      <c r="AT33" s="554"/>
      <c r="AU33" s="554"/>
      <c r="AV33" s="556"/>
      <c r="AW33" s="554"/>
      <c r="AX33" s="602"/>
      <c r="AY33" s="554"/>
      <c r="AZ33" s="603"/>
      <c r="BA33" s="604"/>
      <c r="BB33" s="602"/>
      <c r="BC33" s="554"/>
      <c r="BD33" s="602"/>
      <c r="BE33" s="554"/>
      <c r="BF33" s="554"/>
      <c r="BG33" s="554"/>
      <c r="BH33" s="1052"/>
      <c r="BI33" s="999"/>
      <c r="BJ33" s="998"/>
      <c r="BK33" s="1195"/>
      <c r="BL33" s="1196"/>
      <c r="BM33" s="1070"/>
      <c r="BN33" s="999"/>
      <c r="BO33" s="998"/>
      <c r="BP33" s="998"/>
      <c r="BQ33" s="1512"/>
      <c r="BR33" s="1069"/>
      <c r="BS33" s="1069"/>
      <c r="BT33" s="1069"/>
      <c r="BU33" s="447"/>
      <c r="BV33" s="449"/>
      <c r="BW33" s="449"/>
      <c r="BX33" s="448"/>
      <c r="BY33" s="449"/>
      <c r="BZ33" s="448"/>
      <c r="CA33" s="449"/>
      <c r="CB33" s="449"/>
      <c r="CC33" s="449"/>
      <c r="CD33" s="449"/>
      <c r="CE33" s="449"/>
    </row>
    <row r="34" spans="2:83" ht="27" customHeight="1" x14ac:dyDescent="0.25">
      <c r="B34" s="1470" t="s">
        <v>350</v>
      </c>
      <c r="C34" s="1472" t="s">
        <v>342</v>
      </c>
      <c r="D34" s="1474"/>
      <c r="E34" s="1474"/>
      <c r="F34" s="1474"/>
      <c r="G34" s="1476" t="s">
        <v>38</v>
      </c>
      <c r="H34" s="409" t="s">
        <v>330</v>
      </c>
      <c r="I34" s="636"/>
      <c r="J34" s="608"/>
      <c r="K34" s="668"/>
      <c r="L34" s="114"/>
      <c r="M34" s="67"/>
      <c r="N34" s="67"/>
      <c r="O34" s="67"/>
      <c r="P34" s="67"/>
      <c r="Q34" s="67"/>
      <c r="R34" s="67"/>
      <c r="S34" s="67"/>
      <c r="T34" s="67"/>
      <c r="U34" s="126"/>
      <c r="V34" s="195"/>
      <c r="W34" s="200"/>
      <c r="X34" s="70"/>
      <c r="Y34" s="71"/>
      <c r="Z34" s="69"/>
      <c r="AA34" s="72"/>
      <c r="AB34" s="72"/>
      <c r="AC34" s="73"/>
      <c r="AD34" s="73"/>
      <c r="AE34" s="73"/>
      <c r="AF34" s="73"/>
      <c r="AG34" s="74"/>
      <c r="AH34" s="74"/>
      <c r="AI34" s="75"/>
      <c r="AJ34" s="609"/>
      <c r="AK34" s="610"/>
      <c r="AL34" s="608"/>
      <c r="AM34" s="606"/>
      <c r="AN34" s="611"/>
      <c r="AO34" s="606"/>
      <c r="AP34" s="611"/>
      <c r="AQ34" s="606"/>
      <c r="AR34" s="611"/>
      <c r="AS34" s="606"/>
      <c r="AT34" s="611"/>
      <c r="AU34" s="611"/>
      <c r="AV34" s="612"/>
      <c r="AW34" s="611"/>
      <c r="AX34" s="606"/>
      <c r="AY34" s="611"/>
      <c r="AZ34" s="613"/>
      <c r="BA34" s="614"/>
      <c r="BB34" s="606"/>
      <c r="BC34" s="611"/>
      <c r="BD34" s="606"/>
      <c r="BE34" s="611"/>
      <c r="BF34" s="611"/>
      <c r="BG34" s="611"/>
      <c r="BH34" s="1071"/>
      <c r="BI34" s="94"/>
      <c r="BJ34" s="1072"/>
      <c r="BK34" s="1197"/>
      <c r="BL34" s="1187"/>
      <c r="BM34" s="1059"/>
      <c r="BN34" s="94"/>
      <c r="BO34" s="1072"/>
      <c r="BP34" s="1072"/>
      <c r="BQ34" s="1512"/>
      <c r="BR34" s="1073"/>
      <c r="BS34" s="1073"/>
      <c r="BT34" s="1073"/>
      <c r="BU34" s="447"/>
      <c r="BV34" s="448"/>
      <c r="BW34" s="449"/>
      <c r="BX34" s="448"/>
      <c r="BY34" s="449"/>
      <c r="BZ34" s="448"/>
      <c r="CA34" s="449"/>
      <c r="CB34" s="448"/>
      <c r="CC34" s="449"/>
      <c r="CD34" s="448"/>
      <c r="CE34" s="449"/>
    </row>
    <row r="35" spans="2:83" ht="27" customHeight="1" x14ac:dyDescent="0.25">
      <c r="B35" s="1479"/>
      <c r="C35" s="1465"/>
      <c r="D35" s="1467"/>
      <c r="E35" s="1467"/>
      <c r="F35" s="1467"/>
      <c r="G35" s="1469"/>
      <c r="H35" s="484" t="s">
        <v>331</v>
      </c>
      <c r="I35" s="646"/>
      <c r="J35" s="621"/>
      <c r="K35" s="669"/>
      <c r="L35" s="115"/>
      <c r="M35" s="116"/>
      <c r="N35" s="116"/>
      <c r="O35" s="116"/>
      <c r="P35" s="116"/>
      <c r="Q35" s="116"/>
      <c r="R35" s="116"/>
      <c r="S35" s="116"/>
      <c r="T35" s="116"/>
      <c r="U35" s="190"/>
      <c r="V35" s="220"/>
      <c r="W35" s="221"/>
      <c r="X35" s="222"/>
      <c r="Y35" s="223"/>
      <c r="Z35" s="224"/>
      <c r="AA35" s="225"/>
      <c r="AB35" s="225"/>
      <c r="AC35" s="226"/>
      <c r="AD35" s="226"/>
      <c r="AE35" s="226"/>
      <c r="AF35" s="226"/>
      <c r="AG35" s="227"/>
      <c r="AH35" s="227"/>
      <c r="AI35" s="219"/>
      <c r="AJ35" s="327"/>
      <c r="AK35" s="53"/>
      <c r="AL35" s="670"/>
      <c r="AM35" s="617"/>
      <c r="AN35" s="622"/>
      <c r="AO35" s="617"/>
      <c r="AP35" s="622"/>
      <c r="AQ35" s="617"/>
      <c r="AR35" s="622"/>
      <c r="AS35" s="617"/>
      <c r="AT35" s="622"/>
      <c r="AU35" s="622"/>
      <c r="AV35" s="623"/>
      <c r="AW35" s="622"/>
      <c r="AX35" s="617"/>
      <c r="AY35" s="622"/>
      <c r="AZ35" s="624"/>
      <c r="BA35" s="625"/>
      <c r="BB35" s="617"/>
      <c r="BC35" s="622"/>
      <c r="BD35" s="617"/>
      <c r="BE35" s="622"/>
      <c r="BF35" s="622"/>
      <c r="BG35" s="622"/>
      <c r="BH35" s="1074"/>
      <c r="BI35" s="1075"/>
      <c r="BJ35" s="1076"/>
      <c r="BK35" s="1198"/>
      <c r="BL35" s="1189"/>
      <c r="BM35" s="1063"/>
      <c r="BN35" s="1075"/>
      <c r="BO35" s="1076"/>
      <c r="BP35" s="1076"/>
      <c r="BQ35" s="1512"/>
      <c r="BR35" s="1073"/>
      <c r="BS35" s="1073"/>
      <c r="BT35" s="1073"/>
      <c r="BU35" s="447"/>
      <c r="BV35" s="448"/>
      <c r="BW35" s="449"/>
      <c r="BX35" s="448"/>
      <c r="BY35" s="449"/>
      <c r="BZ35" s="448"/>
      <c r="CA35" s="449"/>
      <c r="CB35" s="448"/>
      <c r="CC35" s="449"/>
      <c r="CD35" s="448"/>
      <c r="CE35" s="449"/>
    </row>
    <row r="36" spans="2:83" ht="27" customHeight="1" x14ac:dyDescent="0.25">
      <c r="B36" s="1478" t="s">
        <v>351</v>
      </c>
      <c r="C36" s="1472" t="s">
        <v>342</v>
      </c>
      <c r="D36" s="1474"/>
      <c r="E36" s="1474"/>
      <c r="F36" s="1474"/>
      <c r="G36" s="1476" t="s">
        <v>38</v>
      </c>
      <c r="H36" s="505" t="s">
        <v>330</v>
      </c>
      <c r="I36" s="671"/>
      <c r="J36" s="672"/>
      <c r="K36" s="673"/>
      <c r="L36" s="615"/>
      <c r="M36" s="606"/>
      <c r="N36" s="606"/>
      <c r="O36" s="606"/>
      <c r="P36" s="606"/>
      <c r="Q36" s="606"/>
      <c r="R36" s="606"/>
      <c r="S36" s="606"/>
      <c r="T36" s="606"/>
      <c r="U36" s="631"/>
      <c r="V36" s="674"/>
      <c r="W36" s="675"/>
      <c r="X36" s="90"/>
      <c r="Y36" s="90"/>
      <c r="Z36" s="90"/>
      <c r="AA36" s="90"/>
      <c r="AB36" s="90"/>
      <c r="AC36" s="110"/>
      <c r="AD36" s="90"/>
      <c r="AE36" s="90"/>
      <c r="AF36" s="112"/>
      <c r="AG36" s="110"/>
      <c r="AH36" s="110"/>
      <c r="AI36" s="111"/>
      <c r="AJ36" s="628"/>
      <c r="AK36" s="629"/>
      <c r="AL36" s="630"/>
      <c r="AM36" s="630"/>
      <c r="AN36" s="631"/>
      <c r="AO36" s="630"/>
      <c r="AP36" s="631"/>
      <c r="AQ36" s="630"/>
      <c r="AR36" s="631"/>
      <c r="AS36" s="630"/>
      <c r="AT36" s="631"/>
      <c r="AU36" s="632"/>
      <c r="AV36" s="633"/>
      <c r="AW36" s="632"/>
      <c r="AX36" s="630"/>
      <c r="AY36" s="632"/>
      <c r="AZ36" s="634"/>
      <c r="BA36" s="635"/>
      <c r="BB36" s="630"/>
      <c r="BC36" s="632"/>
      <c r="BD36" s="630"/>
      <c r="BE36" s="632"/>
      <c r="BF36" s="632"/>
      <c r="BG36" s="632"/>
      <c r="BH36" s="1077"/>
      <c r="BI36" s="1003"/>
      <c r="BJ36" s="1078"/>
      <c r="BK36" s="1199"/>
      <c r="BL36" s="1200"/>
      <c r="BM36" s="1079"/>
      <c r="BN36" s="1003"/>
      <c r="BO36" s="1078"/>
      <c r="BP36" s="1078"/>
      <c r="BQ36" s="1512"/>
      <c r="BR36" s="1080"/>
      <c r="BS36" s="1080"/>
      <c r="BT36" s="1080"/>
      <c r="BU36" s="447"/>
      <c r="BV36" s="448"/>
      <c r="BW36" s="449"/>
      <c r="BX36" s="448"/>
      <c r="BY36" s="449"/>
      <c r="BZ36" s="448"/>
      <c r="CA36" s="449"/>
      <c r="CB36" s="448"/>
      <c r="CC36" s="449"/>
      <c r="CD36" s="448"/>
      <c r="CE36" s="449"/>
    </row>
    <row r="37" spans="2:83" ht="27" customHeight="1" x14ac:dyDescent="0.25">
      <c r="B37" s="1478"/>
      <c r="C37" s="1465"/>
      <c r="D37" s="1467"/>
      <c r="E37" s="1467"/>
      <c r="F37" s="1467"/>
      <c r="G37" s="1469"/>
      <c r="H37" s="484" t="s">
        <v>331</v>
      </c>
      <c r="I37" s="676"/>
      <c r="J37" s="677"/>
      <c r="K37" s="678"/>
      <c r="L37" s="626"/>
      <c r="M37" s="617"/>
      <c r="N37" s="617"/>
      <c r="O37" s="617"/>
      <c r="P37" s="617"/>
      <c r="Q37" s="617"/>
      <c r="R37" s="617"/>
      <c r="S37" s="617"/>
      <c r="T37" s="617"/>
      <c r="U37" s="641"/>
      <c r="V37" s="489"/>
      <c r="W37" s="490"/>
      <c r="X37" s="257"/>
      <c r="Y37" s="258"/>
      <c r="Z37" s="216"/>
      <c r="AA37" s="217"/>
      <c r="AB37" s="217"/>
      <c r="AC37" s="259"/>
      <c r="AD37" s="259"/>
      <c r="AE37" s="259"/>
      <c r="AF37" s="259"/>
      <c r="AG37" s="218"/>
      <c r="AH37" s="218"/>
      <c r="AI37" s="219"/>
      <c r="AJ37" s="263"/>
      <c r="AK37" s="679"/>
      <c r="AL37" s="670"/>
      <c r="AM37" s="640"/>
      <c r="AN37" s="641"/>
      <c r="AO37" s="640"/>
      <c r="AP37" s="641"/>
      <c r="AQ37" s="640"/>
      <c r="AR37" s="641"/>
      <c r="AS37" s="640"/>
      <c r="AT37" s="641"/>
      <c r="AU37" s="642"/>
      <c r="AV37" s="643"/>
      <c r="AW37" s="642"/>
      <c r="AX37" s="640"/>
      <c r="AY37" s="642"/>
      <c r="AZ37" s="644"/>
      <c r="BA37" s="645"/>
      <c r="BB37" s="640"/>
      <c r="BC37" s="642"/>
      <c r="BD37" s="640"/>
      <c r="BE37" s="642"/>
      <c r="BF37" s="642"/>
      <c r="BG37" s="642"/>
      <c r="BH37" s="1081"/>
      <c r="BI37" s="1082"/>
      <c r="BJ37" s="1083"/>
      <c r="BK37" s="1201"/>
      <c r="BL37" s="1202"/>
      <c r="BM37" s="1084"/>
      <c r="BN37" s="1082"/>
      <c r="BO37" s="1083"/>
      <c r="BP37" s="1083"/>
      <c r="BQ37" s="1512"/>
      <c r="BR37" s="1080"/>
      <c r="BS37" s="1080"/>
      <c r="BT37" s="1080"/>
      <c r="BU37" s="447"/>
      <c r="BV37" s="448"/>
      <c r="BW37" s="449"/>
      <c r="BX37" s="448"/>
      <c r="BY37" s="449"/>
      <c r="BZ37" s="448"/>
      <c r="CA37" s="449"/>
      <c r="CB37" s="448"/>
      <c r="CC37" s="449"/>
      <c r="CD37" s="448"/>
      <c r="CE37" s="449"/>
    </row>
    <row r="38" spans="2:83" ht="27" customHeight="1" x14ac:dyDescent="0.25">
      <c r="B38" s="1470" t="s">
        <v>352</v>
      </c>
      <c r="C38" s="1472" t="s">
        <v>342</v>
      </c>
      <c r="D38" s="1474"/>
      <c r="E38" s="1474"/>
      <c r="F38" s="1474"/>
      <c r="G38" s="1476" t="s">
        <v>38</v>
      </c>
      <c r="H38" s="505" t="s">
        <v>330</v>
      </c>
      <c r="I38" s="676"/>
      <c r="J38" s="677"/>
      <c r="K38" s="678"/>
      <c r="L38" s="671"/>
      <c r="M38" s="672"/>
      <c r="N38" s="672"/>
      <c r="O38" s="672"/>
      <c r="P38" s="672"/>
      <c r="Q38" s="672"/>
      <c r="R38" s="672"/>
      <c r="S38" s="672"/>
      <c r="T38" s="672"/>
      <c r="U38" s="680"/>
      <c r="V38" s="674"/>
      <c r="W38" s="675"/>
      <c r="X38" s="681"/>
      <c r="Y38" s="82"/>
      <c r="Z38" s="80"/>
      <c r="AA38" s="83"/>
      <c r="AB38" s="83"/>
      <c r="AC38" s="84"/>
      <c r="AD38" s="84"/>
      <c r="AE38" s="84"/>
      <c r="AF38" s="84"/>
      <c r="AG38" s="85"/>
      <c r="AH38" s="85"/>
      <c r="AI38" s="86"/>
      <c r="AJ38" s="609"/>
      <c r="AK38" s="610"/>
      <c r="AL38" s="608"/>
      <c r="AM38" s="608"/>
      <c r="AN38" s="631"/>
      <c r="AO38" s="608"/>
      <c r="AP38" s="631"/>
      <c r="AQ38" s="608"/>
      <c r="AR38" s="631"/>
      <c r="AS38" s="608"/>
      <c r="AT38" s="631"/>
      <c r="AU38" s="631"/>
      <c r="AV38" s="633"/>
      <c r="AW38" s="631"/>
      <c r="AX38" s="608"/>
      <c r="AY38" s="631"/>
      <c r="AZ38" s="647"/>
      <c r="BA38" s="648"/>
      <c r="BB38" s="608"/>
      <c r="BC38" s="631"/>
      <c r="BD38" s="608"/>
      <c r="BE38" s="631"/>
      <c r="BF38" s="631"/>
      <c r="BG38" s="631"/>
      <c r="BH38" s="1077"/>
      <c r="BI38" s="1085"/>
      <c r="BJ38" s="1086"/>
      <c r="BK38" s="1203"/>
      <c r="BL38" s="1204"/>
      <c r="BM38" s="1087"/>
      <c r="BN38" s="1085"/>
      <c r="BO38" s="1086"/>
      <c r="BP38" s="1086"/>
      <c r="BQ38" s="1512"/>
      <c r="BR38" s="1088"/>
      <c r="BS38" s="1088"/>
      <c r="BT38" s="1088"/>
      <c r="BU38" s="447"/>
      <c r="BV38" s="448"/>
      <c r="BW38" s="449"/>
      <c r="BX38" s="448"/>
      <c r="BY38" s="449"/>
      <c r="BZ38" s="448"/>
      <c r="CA38" s="449"/>
      <c r="CB38" s="448"/>
      <c r="CC38" s="449"/>
      <c r="CD38" s="448"/>
      <c r="CE38" s="449"/>
    </row>
    <row r="39" spans="2:83" ht="27" customHeight="1" thickBot="1" x14ac:dyDescent="0.3">
      <c r="B39" s="1471"/>
      <c r="C39" s="1473"/>
      <c r="D39" s="1475"/>
      <c r="E39" s="1475"/>
      <c r="F39" s="1475"/>
      <c r="G39" s="1477"/>
      <c r="H39" s="395" t="s">
        <v>331</v>
      </c>
      <c r="I39" s="651"/>
      <c r="J39" s="652"/>
      <c r="K39" s="653"/>
      <c r="L39" s="682"/>
      <c r="M39" s="683"/>
      <c r="N39" s="683"/>
      <c r="O39" s="683"/>
      <c r="P39" s="683"/>
      <c r="Q39" s="683"/>
      <c r="R39" s="683"/>
      <c r="S39" s="683"/>
      <c r="T39" s="683"/>
      <c r="U39" s="684"/>
      <c r="V39" s="489"/>
      <c r="W39" s="490"/>
      <c r="X39" s="685"/>
      <c r="Y39" s="225"/>
      <c r="Z39" s="224"/>
      <c r="AA39" s="225"/>
      <c r="AB39" s="225"/>
      <c r="AC39" s="226"/>
      <c r="AD39" s="226"/>
      <c r="AE39" s="226"/>
      <c r="AF39" s="226"/>
      <c r="AG39" s="227"/>
      <c r="AH39" s="227"/>
      <c r="AI39" s="228"/>
      <c r="AJ39" s="263"/>
      <c r="AK39" s="679"/>
      <c r="AL39" s="621"/>
      <c r="AM39" s="621"/>
      <c r="AN39" s="641"/>
      <c r="AO39" s="621"/>
      <c r="AP39" s="641"/>
      <c r="AQ39" s="621"/>
      <c r="AR39" s="641"/>
      <c r="AS39" s="621"/>
      <c r="AT39" s="641"/>
      <c r="AU39" s="641"/>
      <c r="AV39" s="643"/>
      <c r="AW39" s="641"/>
      <c r="AX39" s="621"/>
      <c r="AY39" s="641"/>
      <c r="AZ39" s="649"/>
      <c r="BA39" s="650"/>
      <c r="BB39" s="621"/>
      <c r="BC39" s="641"/>
      <c r="BD39" s="621"/>
      <c r="BE39" s="641"/>
      <c r="BF39" s="641"/>
      <c r="BG39" s="641"/>
      <c r="BH39" s="1081"/>
      <c r="BI39" s="1089"/>
      <c r="BJ39" s="1090"/>
      <c r="BK39" s="1205"/>
      <c r="BL39" s="1206"/>
      <c r="BM39" s="1091"/>
      <c r="BN39" s="1089"/>
      <c r="BO39" s="1090"/>
      <c r="BP39" s="1090"/>
      <c r="BQ39" s="1512"/>
      <c r="BR39" s="1088"/>
      <c r="BS39" s="1088"/>
      <c r="BT39" s="1088"/>
      <c r="BU39" s="447"/>
      <c r="BV39" s="448"/>
      <c r="BW39" s="449"/>
      <c r="BX39" s="448"/>
      <c r="BY39" s="449"/>
      <c r="BZ39" s="448"/>
      <c r="CA39" s="449"/>
      <c r="CB39" s="448"/>
      <c r="CC39" s="449"/>
      <c r="CD39" s="448"/>
      <c r="CE39" s="449"/>
    </row>
    <row r="40" spans="2:83" ht="27" customHeight="1" x14ac:dyDescent="0.25">
      <c r="B40" s="1480" t="s">
        <v>361</v>
      </c>
      <c r="C40" s="1464"/>
      <c r="D40" s="1466"/>
      <c r="E40" s="1466"/>
      <c r="F40" s="1466" t="s">
        <v>38</v>
      </c>
      <c r="G40" s="1468" t="s">
        <v>342</v>
      </c>
      <c r="H40" s="383" t="s">
        <v>330</v>
      </c>
      <c r="I40" s="676"/>
      <c r="J40" s="677"/>
      <c r="K40" s="678"/>
      <c r="L40" s="686"/>
      <c r="M40" s="584"/>
      <c r="N40" s="584"/>
      <c r="O40" s="584"/>
      <c r="P40" s="584"/>
      <c r="Q40" s="584"/>
      <c r="R40" s="584"/>
      <c r="S40" s="584"/>
      <c r="T40" s="584"/>
      <c r="U40" s="687"/>
      <c r="V40" s="687"/>
      <c r="W40" s="688"/>
      <c r="X40" s="118"/>
      <c r="Y40" s="107"/>
      <c r="Z40" s="107"/>
      <c r="AA40" s="107"/>
      <c r="AB40" s="107"/>
      <c r="AC40" s="107"/>
      <c r="AD40" s="107"/>
      <c r="AE40" s="107"/>
      <c r="AF40" s="107"/>
      <c r="AG40" s="119"/>
      <c r="AH40" s="119"/>
      <c r="AI40" s="120"/>
      <c r="AJ40" s="689"/>
      <c r="AK40" s="690"/>
      <c r="AL40" s="691"/>
      <c r="AM40" s="691"/>
      <c r="AN40" s="687"/>
      <c r="AO40" s="691"/>
      <c r="AP40" s="687"/>
      <c r="AQ40" s="691"/>
      <c r="AR40" s="687"/>
      <c r="AS40" s="691"/>
      <c r="AT40" s="687"/>
      <c r="AU40" s="692"/>
      <c r="AV40" s="693"/>
      <c r="AW40" s="692"/>
      <c r="AX40" s="691"/>
      <c r="AY40" s="692"/>
      <c r="AZ40" s="694"/>
      <c r="BA40" s="695"/>
      <c r="BB40" s="691"/>
      <c r="BC40" s="692"/>
      <c r="BD40" s="691"/>
      <c r="BE40" s="692"/>
      <c r="BF40" s="692"/>
      <c r="BG40" s="692"/>
      <c r="BH40" s="1096"/>
      <c r="BI40" s="996"/>
      <c r="BJ40" s="994"/>
      <c r="BK40" s="1209"/>
      <c r="BL40" s="1210"/>
      <c r="BM40" s="995"/>
      <c r="BN40" s="996"/>
      <c r="BO40" s="994"/>
      <c r="BP40" s="994"/>
      <c r="BQ40" s="1512"/>
      <c r="BR40" s="1080"/>
      <c r="BS40" s="1080"/>
      <c r="BT40" s="1080"/>
      <c r="BU40" s="447"/>
      <c r="BV40" s="448"/>
      <c r="BW40" s="449"/>
      <c r="BX40" s="448"/>
      <c r="BY40" s="449"/>
      <c r="BZ40" s="448"/>
      <c r="CA40" s="449"/>
      <c r="CB40" s="448"/>
      <c r="CC40" s="449"/>
      <c r="CD40" s="448"/>
      <c r="CE40" s="449"/>
    </row>
    <row r="41" spans="2:83" ht="27" customHeight="1" thickBot="1" x14ac:dyDescent="0.3">
      <c r="B41" s="1471"/>
      <c r="C41" s="1473"/>
      <c r="D41" s="1475"/>
      <c r="E41" s="1475"/>
      <c r="F41" s="1475"/>
      <c r="G41" s="1477"/>
      <c r="H41" s="696" t="s">
        <v>331</v>
      </c>
      <c r="I41" s="651"/>
      <c r="J41" s="652"/>
      <c r="K41" s="653"/>
      <c r="L41" s="660"/>
      <c r="M41" s="578"/>
      <c r="N41" s="578"/>
      <c r="O41" s="578"/>
      <c r="P41" s="578"/>
      <c r="Q41" s="578"/>
      <c r="R41" s="578"/>
      <c r="S41" s="578"/>
      <c r="T41" s="57"/>
      <c r="U41" s="191"/>
      <c r="V41" s="238"/>
      <c r="W41" s="239"/>
      <c r="X41" s="240"/>
      <c r="Y41" s="241"/>
      <c r="Z41" s="242"/>
      <c r="AA41" s="243"/>
      <c r="AB41" s="243"/>
      <c r="AC41" s="244"/>
      <c r="AD41" s="244"/>
      <c r="AE41" s="244"/>
      <c r="AF41" s="244"/>
      <c r="AG41" s="245"/>
      <c r="AH41" s="245"/>
      <c r="AI41" s="246"/>
      <c r="AJ41" s="697"/>
      <c r="AK41" s="698"/>
      <c r="AL41" s="699"/>
      <c r="AM41" s="699"/>
      <c r="AN41" s="656"/>
      <c r="AO41" s="699"/>
      <c r="AP41" s="656"/>
      <c r="AQ41" s="699"/>
      <c r="AR41" s="656"/>
      <c r="AS41" s="699"/>
      <c r="AT41" s="656"/>
      <c r="AU41" s="700"/>
      <c r="AV41" s="657"/>
      <c r="AW41" s="700"/>
      <c r="AX41" s="699"/>
      <c r="AY41" s="700"/>
      <c r="AZ41" s="701"/>
      <c r="BA41" s="702"/>
      <c r="BB41" s="699"/>
      <c r="BC41" s="700"/>
      <c r="BD41" s="699"/>
      <c r="BE41" s="700"/>
      <c r="BF41" s="700"/>
      <c r="BG41" s="700"/>
      <c r="BH41" s="1092"/>
      <c r="BI41" s="1097"/>
      <c r="BJ41" s="1098"/>
      <c r="BK41" s="1211"/>
      <c r="BL41" s="1212"/>
      <c r="BM41" s="1099"/>
      <c r="BN41" s="1097"/>
      <c r="BO41" s="1098"/>
      <c r="BP41" s="1098"/>
      <c r="BQ41" s="1512"/>
      <c r="BR41" s="1080"/>
      <c r="BS41" s="1080"/>
      <c r="BT41" s="1080"/>
      <c r="BU41" s="447"/>
      <c r="BV41" s="448"/>
      <c r="BW41" s="449"/>
      <c r="BX41" s="448"/>
      <c r="BY41" s="449"/>
      <c r="BZ41" s="448"/>
      <c r="CA41" s="449"/>
      <c r="CB41" s="448"/>
      <c r="CC41" s="449"/>
      <c r="CD41" s="448"/>
      <c r="CE41" s="449"/>
    </row>
    <row r="42" spans="2:83" ht="27" customHeight="1" x14ac:dyDescent="0.25">
      <c r="B42" s="1480" t="s">
        <v>353</v>
      </c>
      <c r="C42" s="1464"/>
      <c r="D42" s="1466"/>
      <c r="E42" s="1466" t="s">
        <v>38</v>
      </c>
      <c r="F42" s="1466"/>
      <c r="G42" s="1468"/>
      <c r="H42" s="383" t="s">
        <v>330</v>
      </c>
      <c r="I42" s="661"/>
      <c r="J42" s="538"/>
      <c r="K42" s="662"/>
      <c r="L42" s="446"/>
      <c r="M42" s="436"/>
      <c r="N42" s="436"/>
      <c r="O42" s="590"/>
      <c r="P42" s="543"/>
      <c r="Q42" s="590"/>
      <c r="R42" s="543"/>
      <c r="S42" s="590"/>
      <c r="T42" s="543"/>
      <c r="U42" s="543"/>
      <c r="V42" s="543"/>
      <c r="W42" s="703"/>
      <c r="X42" s="62"/>
      <c r="Y42" s="107"/>
      <c r="Z42" s="107"/>
      <c r="AA42" s="107"/>
      <c r="AB42" s="107"/>
      <c r="AC42" s="107"/>
      <c r="AD42" s="107"/>
      <c r="AE42" s="107"/>
      <c r="AF42" s="107"/>
      <c r="AG42" s="107"/>
      <c r="AH42" s="107"/>
      <c r="AI42" s="120"/>
      <c r="AJ42" s="588"/>
      <c r="AK42" s="589"/>
      <c r="AL42" s="436"/>
      <c r="AM42" s="590"/>
      <c r="AN42" s="543"/>
      <c r="AO42" s="590"/>
      <c r="AP42" s="543"/>
      <c r="AQ42" s="590"/>
      <c r="AR42" s="543"/>
      <c r="AS42" s="590"/>
      <c r="AT42" s="543"/>
      <c r="AU42" s="543"/>
      <c r="AV42" s="545"/>
      <c r="AW42" s="543"/>
      <c r="AX42" s="590"/>
      <c r="AY42" s="543"/>
      <c r="AZ42" s="591"/>
      <c r="BA42" s="592"/>
      <c r="BB42" s="590"/>
      <c r="BC42" s="543"/>
      <c r="BD42" s="590"/>
      <c r="BE42" s="543"/>
      <c r="BF42" s="543"/>
      <c r="BG42" s="543"/>
      <c r="BH42" s="1048"/>
      <c r="BI42" s="1066"/>
      <c r="BJ42" s="1067"/>
      <c r="BK42" s="1193"/>
      <c r="BL42" s="1194"/>
      <c r="BM42" s="1068"/>
      <c r="BN42" s="1066"/>
      <c r="BO42" s="1067"/>
      <c r="BP42" s="1067"/>
      <c r="BQ42" s="1512"/>
      <c r="BR42" s="1069"/>
      <c r="BS42" s="1069"/>
      <c r="BT42" s="1069"/>
      <c r="BU42" s="447"/>
      <c r="BV42" s="448"/>
      <c r="BW42" s="449"/>
      <c r="BX42" s="448"/>
      <c r="BY42" s="449"/>
      <c r="BZ42" s="448"/>
      <c r="CA42" s="449"/>
      <c r="CB42" s="448"/>
      <c r="CC42" s="449"/>
      <c r="CD42" s="448"/>
      <c r="CE42" s="449"/>
    </row>
    <row r="43" spans="2:83" ht="27" customHeight="1" x14ac:dyDescent="0.25">
      <c r="B43" s="1478"/>
      <c r="C43" s="1465"/>
      <c r="D43" s="1467"/>
      <c r="E43" s="1467"/>
      <c r="F43" s="1467"/>
      <c r="G43" s="1469"/>
      <c r="H43" s="395" t="s">
        <v>331</v>
      </c>
      <c r="I43" s="663"/>
      <c r="J43" s="664"/>
      <c r="K43" s="665"/>
      <c r="L43" s="704"/>
      <c r="M43" s="599"/>
      <c r="N43" s="599"/>
      <c r="O43" s="602"/>
      <c r="P43" s="554"/>
      <c r="Q43" s="602"/>
      <c r="R43" s="554"/>
      <c r="S43" s="602"/>
      <c r="T43" s="554"/>
      <c r="U43" s="554"/>
      <c r="V43" s="554"/>
      <c r="W43" s="705"/>
      <c r="X43" s="232"/>
      <c r="Y43" s="233"/>
      <c r="Z43" s="234"/>
      <c r="AA43" s="235"/>
      <c r="AB43" s="235"/>
      <c r="AC43" s="236"/>
      <c r="AD43" s="236"/>
      <c r="AE43" s="236"/>
      <c r="AF43" s="236"/>
      <c r="AG43" s="237"/>
      <c r="AH43" s="237"/>
      <c r="AI43" s="229"/>
      <c r="AJ43" s="600"/>
      <c r="AK43" s="601"/>
      <c r="AL43" s="599"/>
      <c r="AM43" s="602"/>
      <c r="AN43" s="554"/>
      <c r="AO43" s="602"/>
      <c r="AP43" s="554"/>
      <c r="AQ43" s="602"/>
      <c r="AR43" s="554"/>
      <c r="AS43" s="602"/>
      <c r="AT43" s="554"/>
      <c r="AU43" s="554"/>
      <c r="AV43" s="556"/>
      <c r="AW43" s="554"/>
      <c r="AX43" s="602"/>
      <c r="AY43" s="554"/>
      <c r="AZ43" s="603"/>
      <c r="BA43" s="604"/>
      <c r="BB43" s="602"/>
      <c r="BC43" s="554"/>
      <c r="BD43" s="602"/>
      <c r="BE43" s="554"/>
      <c r="BF43" s="554"/>
      <c r="BG43" s="554"/>
      <c r="BH43" s="1052"/>
      <c r="BI43" s="999"/>
      <c r="BJ43" s="998"/>
      <c r="BK43" s="1195"/>
      <c r="BL43" s="1196"/>
      <c r="BM43" s="1070"/>
      <c r="BN43" s="999"/>
      <c r="BO43" s="998"/>
      <c r="BP43" s="998"/>
      <c r="BQ43" s="1512"/>
      <c r="BR43" s="1069"/>
      <c r="BS43" s="1069"/>
      <c r="BT43" s="1069"/>
      <c r="BU43" s="447"/>
      <c r="BV43" s="448"/>
      <c r="BW43" s="449"/>
      <c r="BX43" s="448"/>
      <c r="BY43" s="449"/>
      <c r="BZ43" s="448"/>
      <c r="CA43" s="449"/>
      <c r="CB43" s="448"/>
      <c r="CC43" s="449"/>
      <c r="CD43" s="448"/>
      <c r="CE43" s="449"/>
    </row>
    <row r="44" spans="2:83" ht="27" customHeight="1" x14ac:dyDescent="0.25">
      <c r="B44" s="1470" t="s">
        <v>354</v>
      </c>
      <c r="C44" s="1472"/>
      <c r="D44" s="1474"/>
      <c r="E44" s="1474" t="s">
        <v>38</v>
      </c>
      <c r="F44" s="1474"/>
      <c r="G44" s="1476"/>
      <c r="H44" s="409" t="s">
        <v>330</v>
      </c>
      <c r="I44" s="636"/>
      <c r="J44" s="608"/>
      <c r="K44" s="668"/>
      <c r="L44" s="636"/>
      <c r="M44" s="608"/>
      <c r="N44" s="608"/>
      <c r="O44" s="606"/>
      <c r="P44" s="611"/>
      <c r="Q44" s="606"/>
      <c r="R44" s="611"/>
      <c r="S44" s="606"/>
      <c r="T44" s="611"/>
      <c r="U44" s="611"/>
      <c r="V44" s="611"/>
      <c r="W44" s="627"/>
      <c r="X44" s="108"/>
      <c r="Y44" s="90"/>
      <c r="Z44" s="90"/>
      <c r="AA44" s="90"/>
      <c r="AB44" s="90"/>
      <c r="AC44" s="109"/>
      <c r="AD44" s="90"/>
      <c r="AE44" s="90"/>
      <c r="AF44" s="90"/>
      <c r="AG44" s="110"/>
      <c r="AH44" s="110"/>
      <c r="AI44" s="111"/>
      <c r="AJ44" s="609"/>
      <c r="AK44" s="610"/>
      <c r="AL44" s="608"/>
      <c r="AM44" s="606"/>
      <c r="AN44" s="611"/>
      <c r="AO44" s="606"/>
      <c r="AP44" s="611"/>
      <c r="AQ44" s="606"/>
      <c r="AR44" s="611"/>
      <c r="AS44" s="606"/>
      <c r="AT44" s="611"/>
      <c r="AU44" s="611"/>
      <c r="AV44" s="612"/>
      <c r="AW44" s="611"/>
      <c r="AX44" s="606"/>
      <c r="AY44" s="611"/>
      <c r="AZ44" s="613"/>
      <c r="BA44" s="614"/>
      <c r="BB44" s="606"/>
      <c r="BC44" s="611"/>
      <c r="BD44" s="606"/>
      <c r="BE44" s="611"/>
      <c r="BF44" s="611"/>
      <c r="BG44" s="611"/>
      <c r="BH44" s="1071"/>
      <c r="BI44" s="94"/>
      <c r="BJ44" s="1072"/>
      <c r="BK44" s="1197"/>
      <c r="BL44" s="1187"/>
      <c r="BM44" s="1059"/>
      <c r="BN44" s="94"/>
      <c r="BO44" s="1072"/>
      <c r="BP44" s="1072"/>
      <c r="BQ44" s="1512"/>
      <c r="BR44" s="1073"/>
      <c r="BS44" s="1073"/>
      <c r="BT44" s="1073"/>
      <c r="BU44" s="447"/>
      <c r="BV44" s="448"/>
      <c r="BW44" s="449"/>
      <c r="BX44" s="448"/>
      <c r="BY44" s="449"/>
      <c r="BZ44" s="448"/>
      <c r="CA44" s="449"/>
      <c r="CB44" s="448"/>
      <c r="CC44" s="449"/>
      <c r="CD44" s="448"/>
      <c r="CE44" s="449"/>
    </row>
    <row r="45" spans="2:83" ht="27" customHeight="1" x14ac:dyDescent="0.25">
      <c r="B45" s="1479"/>
      <c r="C45" s="1465"/>
      <c r="D45" s="1467"/>
      <c r="E45" s="1467"/>
      <c r="F45" s="1467"/>
      <c r="G45" s="1469"/>
      <c r="H45" s="484" t="s">
        <v>331</v>
      </c>
      <c r="I45" s="646"/>
      <c r="J45" s="621"/>
      <c r="K45" s="669"/>
      <c r="L45" s="646"/>
      <c r="M45" s="621"/>
      <c r="N45" s="621"/>
      <c r="O45" s="617"/>
      <c r="P45" s="622"/>
      <c r="Q45" s="617"/>
      <c r="R45" s="622"/>
      <c r="S45" s="617"/>
      <c r="T45" s="622"/>
      <c r="U45" s="622"/>
      <c r="V45" s="622"/>
      <c r="W45" s="637"/>
      <c r="X45" s="232"/>
      <c r="Y45" s="233"/>
      <c r="Z45" s="234"/>
      <c r="AA45" s="235"/>
      <c r="AB45" s="235"/>
      <c r="AC45" s="236"/>
      <c r="AD45" s="236"/>
      <c r="AE45" s="236"/>
      <c r="AF45" s="236"/>
      <c r="AG45" s="237"/>
      <c r="AH45" s="237"/>
      <c r="AI45" s="229"/>
      <c r="AJ45" s="619"/>
      <c r="AK45" s="620"/>
      <c r="AL45" s="621"/>
      <c r="AM45" s="617"/>
      <c r="AN45" s="622"/>
      <c r="AO45" s="617"/>
      <c r="AP45" s="622"/>
      <c r="AQ45" s="617"/>
      <c r="AR45" s="622"/>
      <c r="AS45" s="617"/>
      <c r="AT45" s="622"/>
      <c r="AU45" s="622"/>
      <c r="AV45" s="623"/>
      <c r="AW45" s="622"/>
      <c r="AX45" s="617"/>
      <c r="AY45" s="622"/>
      <c r="AZ45" s="624"/>
      <c r="BA45" s="625"/>
      <c r="BB45" s="617"/>
      <c r="BC45" s="622"/>
      <c r="BD45" s="617"/>
      <c r="BE45" s="622"/>
      <c r="BF45" s="622"/>
      <c r="BG45" s="622"/>
      <c r="BH45" s="1074"/>
      <c r="BI45" s="1075"/>
      <c r="BJ45" s="1076"/>
      <c r="BK45" s="1198"/>
      <c r="BL45" s="1189"/>
      <c r="BM45" s="1063"/>
      <c r="BN45" s="1075"/>
      <c r="BO45" s="1076"/>
      <c r="BP45" s="1076"/>
      <c r="BQ45" s="1512"/>
      <c r="BR45" s="1073"/>
      <c r="BS45" s="1073"/>
      <c r="BT45" s="1073"/>
      <c r="BU45" s="447"/>
      <c r="BV45" s="448"/>
      <c r="BW45" s="449"/>
      <c r="BX45" s="448"/>
      <c r="BY45" s="449"/>
      <c r="BZ45" s="448"/>
      <c r="CA45" s="449"/>
      <c r="CB45" s="448"/>
      <c r="CC45" s="449"/>
      <c r="CD45" s="448"/>
      <c r="CE45" s="449"/>
    </row>
    <row r="46" spans="2:83" ht="27" customHeight="1" x14ac:dyDescent="0.25">
      <c r="B46" s="1478" t="s">
        <v>355</v>
      </c>
      <c r="C46" s="1472"/>
      <c r="D46" s="1474"/>
      <c r="E46" s="1474" t="s">
        <v>38</v>
      </c>
      <c r="F46" s="1474"/>
      <c r="G46" s="1476"/>
      <c r="H46" s="505" t="s">
        <v>330</v>
      </c>
      <c r="I46" s="671"/>
      <c r="J46" s="672"/>
      <c r="K46" s="673"/>
      <c r="L46" s="706"/>
      <c r="M46" s="630"/>
      <c r="N46" s="630"/>
      <c r="O46" s="630"/>
      <c r="P46" s="631"/>
      <c r="Q46" s="630"/>
      <c r="R46" s="631"/>
      <c r="S46" s="630"/>
      <c r="T46" s="631"/>
      <c r="U46" s="632"/>
      <c r="V46" s="631"/>
      <c r="W46" s="707"/>
      <c r="X46" s="108"/>
      <c r="Y46" s="90"/>
      <c r="Z46" s="90"/>
      <c r="AA46" s="90"/>
      <c r="AB46" s="90"/>
      <c r="AC46" s="110"/>
      <c r="AD46" s="90"/>
      <c r="AE46" s="90"/>
      <c r="AF46" s="112"/>
      <c r="AG46" s="110"/>
      <c r="AH46" s="110"/>
      <c r="AI46" s="111"/>
      <c r="AJ46" s="628"/>
      <c r="AK46" s="629"/>
      <c r="AL46" s="630"/>
      <c r="AM46" s="630"/>
      <c r="AN46" s="631"/>
      <c r="AO46" s="630"/>
      <c r="AP46" s="631"/>
      <c r="AQ46" s="630"/>
      <c r="AR46" s="631"/>
      <c r="AS46" s="630"/>
      <c r="AT46" s="631"/>
      <c r="AU46" s="632"/>
      <c r="AV46" s="633"/>
      <c r="AW46" s="632"/>
      <c r="AX46" s="630"/>
      <c r="AY46" s="632"/>
      <c r="AZ46" s="634"/>
      <c r="BA46" s="635"/>
      <c r="BB46" s="630"/>
      <c r="BC46" s="632"/>
      <c r="BD46" s="630"/>
      <c r="BE46" s="632"/>
      <c r="BF46" s="632"/>
      <c r="BG46" s="632"/>
      <c r="BH46" s="1077"/>
      <c r="BI46" s="1003"/>
      <c r="BJ46" s="1078"/>
      <c r="BK46" s="1199"/>
      <c r="BL46" s="1200"/>
      <c r="BM46" s="1079"/>
      <c r="BN46" s="1003"/>
      <c r="BO46" s="1078"/>
      <c r="BP46" s="1078"/>
      <c r="BQ46" s="1512"/>
      <c r="BR46" s="1080"/>
      <c r="BS46" s="1080"/>
      <c r="BT46" s="1080"/>
      <c r="BU46" s="447"/>
      <c r="BV46" s="448"/>
      <c r="BW46" s="449"/>
      <c r="BX46" s="448"/>
      <c r="BY46" s="449"/>
      <c r="BZ46" s="448"/>
      <c r="CA46" s="449"/>
      <c r="CB46" s="448"/>
      <c r="CC46" s="449"/>
      <c r="CD46" s="448"/>
      <c r="CE46" s="449"/>
    </row>
    <row r="47" spans="2:83" ht="27" customHeight="1" x14ac:dyDescent="0.25">
      <c r="B47" s="1478"/>
      <c r="C47" s="1465"/>
      <c r="D47" s="1467"/>
      <c r="E47" s="1467"/>
      <c r="F47" s="1467"/>
      <c r="G47" s="1469"/>
      <c r="H47" s="484" t="s">
        <v>331</v>
      </c>
      <c r="I47" s="646"/>
      <c r="J47" s="621"/>
      <c r="K47" s="669"/>
      <c r="L47" s="708"/>
      <c r="M47" s="640"/>
      <c r="N47" s="640"/>
      <c r="O47" s="640"/>
      <c r="P47" s="641"/>
      <c r="Q47" s="640"/>
      <c r="R47" s="641"/>
      <c r="S47" s="640"/>
      <c r="T47" s="641"/>
      <c r="U47" s="642"/>
      <c r="V47" s="641"/>
      <c r="W47" s="709"/>
      <c r="X47" s="232"/>
      <c r="Y47" s="233"/>
      <c r="Z47" s="234"/>
      <c r="AA47" s="235"/>
      <c r="AB47" s="235"/>
      <c r="AC47" s="236"/>
      <c r="AD47" s="236"/>
      <c r="AE47" s="236"/>
      <c r="AF47" s="236"/>
      <c r="AG47" s="237"/>
      <c r="AH47" s="237"/>
      <c r="AI47" s="229"/>
      <c r="AJ47" s="638"/>
      <c r="AK47" s="639"/>
      <c r="AL47" s="640"/>
      <c r="AM47" s="640"/>
      <c r="AN47" s="641"/>
      <c r="AO47" s="640"/>
      <c r="AP47" s="641"/>
      <c r="AQ47" s="640"/>
      <c r="AR47" s="641"/>
      <c r="AS47" s="640"/>
      <c r="AT47" s="641"/>
      <c r="AU47" s="642"/>
      <c r="AV47" s="643"/>
      <c r="AW47" s="642"/>
      <c r="AX47" s="640"/>
      <c r="AY47" s="642"/>
      <c r="AZ47" s="644"/>
      <c r="BA47" s="645"/>
      <c r="BB47" s="640"/>
      <c r="BC47" s="642"/>
      <c r="BD47" s="640"/>
      <c r="BE47" s="642"/>
      <c r="BF47" s="642"/>
      <c r="BG47" s="642"/>
      <c r="BH47" s="1081"/>
      <c r="BI47" s="1082"/>
      <c r="BJ47" s="1083"/>
      <c r="BK47" s="1201"/>
      <c r="BL47" s="1202"/>
      <c r="BM47" s="1084"/>
      <c r="BN47" s="1082"/>
      <c r="BO47" s="1083"/>
      <c r="BP47" s="1083"/>
      <c r="BQ47" s="1512"/>
      <c r="BR47" s="1080"/>
      <c r="BS47" s="1080"/>
      <c r="BT47" s="1080"/>
      <c r="BU47" s="447"/>
      <c r="BV47" s="448"/>
      <c r="BW47" s="449"/>
      <c r="BX47" s="448"/>
      <c r="BY47" s="449"/>
      <c r="BZ47" s="448"/>
      <c r="CA47" s="449"/>
      <c r="CB47" s="448"/>
      <c r="CC47" s="449"/>
      <c r="CD47" s="448"/>
      <c r="CE47" s="449"/>
    </row>
    <row r="48" spans="2:83" ht="27" customHeight="1" x14ac:dyDescent="0.25">
      <c r="B48" s="1470" t="s">
        <v>356</v>
      </c>
      <c r="C48" s="1472"/>
      <c r="D48" s="1474"/>
      <c r="E48" s="1474" t="s">
        <v>38</v>
      </c>
      <c r="F48" s="1474"/>
      <c r="G48" s="1476"/>
      <c r="H48" s="505" t="s">
        <v>330</v>
      </c>
      <c r="I48" s="676"/>
      <c r="J48" s="677"/>
      <c r="K48" s="678"/>
      <c r="L48" s="636"/>
      <c r="M48" s="608"/>
      <c r="N48" s="608"/>
      <c r="O48" s="608"/>
      <c r="P48" s="631"/>
      <c r="Q48" s="608"/>
      <c r="R48" s="631"/>
      <c r="S48" s="608"/>
      <c r="T48" s="631"/>
      <c r="U48" s="631"/>
      <c r="V48" s="631"/>
      <c r="W48" s="710"/>
      <c r="X48" s="108"/>
      <c r="Y48" s="90"/>
      <c r="Z48" s="90"/>
      <c r="AA48" s="90"/>
      <c r="AB48" s="90"/>
      <c r="AC48" s="110"/>
      <c r="AD48" s="90"/>
      <c r="AE48" s="90"/>
      <c r="AF48" s="112"/>
      <c r="AG48" s="110"/>
      <c r="AH48" s="110"/>
      <c r="AI48" s="111"/>
      <c r="AJ48" s="609"/>
      <c r="AK48" s="610"/>
      <c r="AL48" s="608"/>
      <c r="AM48" s="608"/>
      <c r="AN48" s="631"/>
      <c r="AO48" s="608"/>
      <c r="AP48" s="631"/>
      <c r="AQ48" s="608"/>
      <c r="AR48" s="631"/>
      <c r="AS48" s="608"/>
      <c r="AT48" s="631"/>
      <c r="AU48" s="631"/>
      <c r="AV48" s="633"/>
      <c r="AW48" s="631"/>
      <c r="AX48" s="608"/>
      <c r="AY48" s="631"/>
      <c r="AZ48" s="647"/>
      <c r="BA48" s="648"/>
      <c r="BB48" s="608"/>
      <c r="BC48" s="631"/>
      <c r="BD48" s="608"/>
      <c r="BE48" s="631"/>
      <c r="BF48" s="631"/>
      <c r="BG48" s="631"/>
      <c r="BH48" s="1077"/>
      <c r="BI48" s="1085"/>
      <c r="BJ48" s="1086"/>
      <c r="BK48" s="1203"/>
      <c r="BL48" s="1204"/>
      <c r="BM48" s="1087"/>
      <c r="BN48" s="1085"/>
      <c r="BO48" s="1086"/>
      <c r="BP48" s="1086"/>
      <c r="BQ48" s="1512"/>
      <c r="BR48" s="1088"/>
      <c r="BS48" s="1088"/>
      <c r="BT48" s="1088"/>
      <c r="BU48" s="447"/>
      <c r="BV48" s="448"/>
      <c r="BW48" s="449"/>
      <c r="BX48" s="448"/>
      <c r="BY48" s="449"/>
      <c r="BZ48" s="448"/>
      <c r="CA48" s="449"/>
      <c r="CB48" s="448"/>
      <c r="CC48" s="449"/>
      <c r="CD48" s="448"/>
      <c r="CE48" s="449"/>
    </row>
    <row r="49" spans="2:83" ht="27" customHeight="1" thickBot="1" x14ac:dyDescent="0.3">
      <c r="B49" s="1471"/>
      <c r="C49" s="1473"/>
      <c r="D49" s="1475"/>
      <c r="E49" s="1475"/>
      <c r="F49" s="1475"/>
      <c r="G49" s="1477"/>
      <c r="H49" s="696" t="s">
        <v>331</v>
      </c>
      <c r="I49" s="651"/>
      <c r="J49" s="652"/>
      <c r="K49" s="653"/>
      <c r="L49" s="646"/>
      <c r="M49" s="621"/>
      <c r="N49" s="621"/>
      <c r="O49" s="621"/>
      <c r="P49" s="641"/>
      <c r="Q49" s="621"/>
      <c r="R49" s="641"/>
      <c r="S49" s="621"/>
      <c r="T49" s="641"/>
      <c r="U49" s="656"/>
      <c r="V49" s="641"/>
      <c r="W49" s="711"/>
      <c r="X49" s="240"/>
      <c r="Y49" s="241"/>
      <c r="Z49" s="242"/>
      <c r="AA49" s="243"/>
      <c r="AB49" s="243"/>
      <c r="AC49" s="244"/>
      <c r="AD49" s="244"/>
      <c r="AE49" s="244"/>
      <c r="AF49" s="244"/>
      <c r="AG49" s="245"/>
      <c r="AH49" s="245"/>
      <c r="AI49" s="246"/>
      <c r="AJ49" s="619"/>
      <c r="AK49" s="620"/>
      <c r="AL49" s="621"/>
      <c r="AM49" s="621"/>
      <c r="AN49" s="641"/>
      <c r="AO49" s="621"/>
      <c r="AP49" s="641"/>
      <c r="AQ49" s="621"/>
      <c r="AR49" s="641"/>
      <c r="AS49" s="621"/>
      <c r="AT49" s="641"/>
      <c r="AU49" s="641"/>
      <c r="AV49" s="643"/>
      <c r="AW49" s="641"/>
      <c r="AX49" s="621"/>
      <c r="AY49" s="641"/>
      <c r="AZ49" s="649"/>
      <c r="BA49" s="650"/>
      <c r="BB49" s="621"/>
      <c r="BC49" s="641"/>
      <c r="BD49" s="621"/>
      <c r="BE49" s="641"/>
      <c r="BF49" s="641"/>
      <c r="BG49" s="641"/>
      <c r="BH49" s="1081"/>
      <c r="BI49" s="1089"/>
      <c r="BJ49" s="1090"/>
      <c r="BK49" s="1205"/>
      <c r="BL49" s="1206"/>
      <c r="BM49" s="1091"/>
      <c r="BN49" s="1089"/>
      <c r="BO49" s="1090"/>
      <c r="BP49" s="1090"/>
      <c r="BQ49" s="1512"/>
      <c r="BR49" s="1088"/>
      <c r="BS49" s="1088"/>
      <c r="BT49" s="1088"/>
      <c r="BU49" s="447"/>
      <c r="BV49" s="448"/>
      <c r="BW49" s="449"/>
      <c r="BX49" s="448"/>
      <c r="BY49" s="449"/>
      <c r="BZ49" s="448"/>
      <c r="CA49" s="449"/>
      <c r="CB49" s="448"/>
      <c r="CC49" s="449"/>
      <c r="CD49" s="448"/>
      <c r="CE49" s="449"/>
    </row>
    <row r="50" spans="2:83" ht="27" customHeight="1" x14ac:dyDescent="0.25">
      <c r="B50" s="1462" t="s">
        <v>50</v>
      </c>
      <c r="C50" s="1464" t="s">
        <v>342</v>
      </c>
      <c r="D50" s="1466" t="s">
        <v>38</v>
      </c>
      <c r="E50" s="1466" t="s">
        <v>342</v>
      </c>
      <c r="F50" s="1466" t="s">
        <v>342</v>
      </c>
      <c r="G50" s="1468" t="s">
        <v>342</v>
      </c>
      <c r="H50" s="383" t="s">
        <v>330</v>
      </c>
      <c r="I50" s="434"/>
      <c r="J50" s="536"/>
      <c r="K50" s="537"/>
      <c r="L50" s="686"/>
      <c r="M50" s="584"/>
      <c r="N50" s="584"/>
      <c r="O50" s="584"/>
      <c r="P50" s="584"/>
      <c r="Q50" s="584"/>
      <c r="R50" s="584"/>
      <c r="S50" s="584"/>
      <c r="T50" s="584"/>
      <c r="U50" s="687"/>
      <c r="V50" s="687"/>
      <c r="W50" s="688"/>
      <c r="X50" s="686"/>
      <c r="Y50" s="584"/>
      <c r="Z50" s="584"/>
      <c r="AA50" s="584"/>
      <c r="AB50" s="584"/>
      <c r="AC50" s="584"/>
      <c r="AD50" s="584"/>
      <c r="AE50" s="538"/>
      <c r="AF50" s="584"/>
      <c r="AG50" s="691"/>
      <c r="AH50" s="691"/>
      <c r="AI50" s="692"/>
      <c r="AJ50" s="177"/>
      <c r="AK50" s="172"/>
      <c r="AL50" s="119"/>
      <c r="AM50" s="119"/>
      <c r="AN50" s="123"/>
      <c r="AO50" s="119"/>
      <c r="AP50" s="124"/>
      <c r="AQ50" s="119"/>
      <c r="AR50" s="123"/>
      <c r="AS50" s="119"/>
      <c r="AT50" s="123"/>
      <c r="AU50" s="135"/>
      <c r="AV50" s="136"/>
      <c r="AW50" s="135"/>
      <c r="AX50" s="119"/>
      <c r="AY50" s="135"/>
      <c r="AZ50" s="694"/>
      <c r="BA50" s="695"/>
      <c r="BB50" s="691"/>
      <c r="BC50" s="692"/>
      <c r="BD50" s="691"/>
      <c r="BE50" s="692"/>
      <c r="BF50" s="692"/>
      <c r="BG50" s="731"/>
      <c r="BH50" s="1096"/>
      <c r="BI50" s="996"/>
      <c r="BJ50" s="994"/>
      <c r="BK50" s="1209"/>
      <c r="BL50" s="1210"/>
      <c r="BM50" s="995"/>
      <c r="BN50" s="996"/>
      <c r="BO50" s="994"/>
      <c r="BP50" s="994"/>
      <c r="BQ50" s="1512"/>
      <c r="BR50" s="1080"/>
      <c r="BS50" s="1080"/>
      <c r="BT50" s="1080"/>
      <c r="BU50" s="447"/>
      <c r="BV50" s="448"/>
      <c r="BW50" s="449"/>
      <c r="BX50" s="448"/>
      <c r="BY50" s="449"/>
      <c r="BZ50" s="448"/>
      <c r="CA50" s="449"/>
      <c r="CB50" s="448"/>
      <c r="CC50" s="449"/>
      <c r="CD50" s="448"/>
      <c r="CE50" s="449"/>
    </row>
    <row r="51" spans="2:83" ht="27" customHeight="1" x14ac:dyDescent="0.25">
      <c r="B51" s="1463"/>
      <c r="C51" s="1465"/>
      <c r="D51" s="1467"/>
      <c r="E51" s="1467"/>
      <c r="F51" s="1467"/>
      <c r="G51" s="1469"/>
      <c r="H51" s="484" t="s">
        <v>331</v>
      </c>
      <c r="I51" s="550"/>
      <c r="J51" s="567"/>
      <c r="K51" s="568"/>
      <c r="L51" s="712"/>
      <c r="M51" s="713"/>
      <c r="N51" s="713"/>
      <c r="O51" s="713"/>
      <c r="P51" s="713"/>
      <c r="Q51" s="713"/>
      <c r="R51" s="713"/>
      <c r="S51" s="713"/>
      <c r="T51" s="713"/>
      <c r="U51" s="714"/>
      <c r="V51" s="714"/>
      <c r="W51" s="715"/>
      <c r="X51" s="712"/>
      <c r="Y51" s="713"/>
      <c r="Z51" s="713"/>
      <c r="AA51" s="713"/>
      <c r="AB51" s="216"/>
      <c r="AC51" s="217"/>
      <c r="AD51" s="216"/>
      <c r="AE51" s="217"/>
      <c r="AF51" s="216"/>
      <c r="AG51" s="217"/>
      <c r="AH51" s="218"/>
      <c r="AI51" s="219"/>
      <c r="AJ51" s="327"/>
      <c r="AK51" s="328"/>
      <c r="AL51" s="216"/>
      <c r="AM51" s="217"/>
      <c r="AN51" s="217"/>
      <c r="AO51" s="259"/>
      <c r="AP51" s="259"/>
      <c r="AQ51" s="329"/>
      <c r="AR51" s="192"/>
      <c r="AS51" s="329"/>
      <c r="AT51" s="192"/>
      <c r="AU51" s="330"/>
      <c r="AV51" s="331"/>
      <c r="AW51" s="323"/>
      <c r="AX51" s="323"/>
      <c r="AY51" s="323"/>
      <c r="AZ51" s="773"/>
      <c r="BA51" s="1120"/>
      <c r="BB51" s="1125"/>
      <c r="BC51" s="1126"/>
      <c r="BD51" s="329"/>
      <c r="BE51" s="330"/>
      <c r="BF51" s="330"/>
      <c r="BG51" s="1127"/>
      <c r="BH51" s="148"/>
      <c r="BI51" s="329"/>
      <c r="BJ51" s="330"/>
      <c r="BK51" s="1213"/>
      <c r="BL51" s="1214"/>
      <c r="BM51" s="997"/>
      <c r="BN51" s="998"/>
      <c r="BO51" s="999"/>
      <c r="BP51" s="1124"/>
      <c r="BQ51" s="1512"/>
      <c r="BR51" s="1080"/>
      <c r="BS51" s="1080"/>
      <c r="BT51" s="1080"/>
      <c r="BU51" s="447"/>
      <c r="BV51" s="448"/>
      <c r="BW51" s="449"/>
      <c r="BX51" s="720"/>
      <c r="BY51" s="449"/>
      <c r="BZ51" s="720"/>
      <c r="CA51" s="449"/>
      <c r="CB51" s="448"/>
      <c r="CC51" s="449"/>
      <c r="CD51" s="448"/>
      <c r="CE51" s="449"/>
    </row>
    <row r="52" spans="2:83" ht="27" customHeight="1" x14ac:dyDescent="0.25">
      <c r="B52" s="1463" t="s">
        <v>51</v>
      </c>
      <c r="C52" s="1472" t="s">
        <v>342</v>
      </c>
      <c r="D52" s="1474" t="s">
        <v>38</v>
      </c>
      <c r="E52" s="1474" t="s">
        <v>342</v>
      </c>
      <c r="F52" s="1474" t="s">
        <v>342</v>
      </c>
      <c r="G52" s="1476" t="s">
        <v>342</v>
      </c>
      <c r="H52" s="505" t="s">
        <v>330</v>
      </c>
      <c r="I52" s="559"/>
      <c r="J52" s="560"/>
      <c r="K52" s="561"/>
      <c r="L52" s="636"/>
      <c r="M52" s="608"/>
      <c r="N52" s="608"/>
      <c r="O52" s="608"/>
      <c r="P52" s="608"/>
      <c r="Q52" s="608"/>
      <c r="R52" s="608"/>
      <c r="S52" s="608"/>
      <c r="T52" s="608"/>
      <c r="U52" s="631"/>
      <c r="V52" s="631"/>
      <c r="W52" s="710"/>
      <c r="X52" s="636"/>
      <c r="Y52" s="608"/>
      <c r="Z52" s="608"/>
      <c r="AA52" s="608"/>
      <c r="AB52" s="608"/>
      <c r="AC52" s="608"/>
      <c r="AD52" s="608"/>
      <c r="AE52" s="608"/>
      <c r="AF52" s="630"/>
      <c r="AG52" s="630"/>
      <c r="AH52" s="630"/>
      <c r="AI52" s="632"/>
      <c r="AJ52" s="717"/>
      <c r="AK52" s="718"/>
      <c r="AL52" s="719"/>
      <c r="AM52" s="719"/>
      <c r="AN52" s="680"/>
      <c r="AO52" s="122"/>
      <c r="AP52" s="130"/>
      <c r="AQ52" s="125"/>
      <c r="AR52" s="126"/>
      <c r="AS52" s="125"/>
      <c r="AT52" s="127"/>
      <c r="AU52" s="128"/>
      <c r="AV52" s="375"/>
      <c r="AW52" s="125"/>
      <c r="AX52" s="130"/>
      <c r="AY52" s="122"/>
      <c r="AZ52" s="356"/>
      <c r="BA52" s="173"/>
      <c r="BB52" s="130"/>
      <c r="BC52" s="122"/>
      <c r="BD52" s="125"/>
      <c r="BE52" s="632"/>
      <c r="BF52" s="632"/>
      <c r="BG52" s="774"/>
      <c r="BH52" s="1077"/>
      <c r="BI52" s="1003"/>
      <c r="BJ52" s="1078"/>
      <c r="BK52" s="1215"/>
      <c r="BL52" s="1216"/>
      <c r="BM52" s="1001"/>
      <c r="BN52" s="1002"/>
      <c r="BO52" s="1000"/>
      <c r="BP52" s="1078"/>
      <c r="BQ52" s="1512"/>
      <c r="BR52" s="1080"/>
      <c r="BS52" s="1080"/>
      <c r="BT52" s="1080"/>
      <c r="BU52" s="447"/>
      <c r="BV52" s="720"/>
      <c r="BW52" s="449"/>
      <c r="BX52" s="720"/>
      <c r="BY52" s="449"/>
      <c r="BZ52" s="720"/>
      <c r="CA52" s="449"/>
      <c r="CB52" s="720"/>
      <c r="CC52" s="449"/>
      <c r="CD52" s="720"/>
      <c r="CE52" s="449"/>
    </row>
    <row r="53" spans="2:83" ht="27" customHeight="1" x14ac:dyDescent="0.25">
      <c r="B53" s="1463"/>
      <c r="C53" s="1465"/>
      <c r="D53" s="1467"/>
      <c r="E53" s="1467"/>
      <c r="F53" s="1467"/>
      <c r="G53" s="1469"/>
      <c r="H53" s="484" t="s">
        <v>331</v>
      </c>
      <c r="I53" s="550"/>
      <c r="J53" s="567"/>
      <c r="K53" s="568"/>
      <c r="L53" s="646"/>
      <c r="M53" s="621"/>
      <c r="N53" s="621"/>
      <c r="O53" s="621"/>
      <c r="P53" s="621"/>
      <c r="Q53" s="621"/>
      <c r="R53" s="621"/>
      <c r="S53" s="621"/>
      <c r="T53" s="621"/>
      <c r="U53" s="641"/>
      <c r="V53" s="641"/>
      <c r="W53" s="711"/>
      <c r="X53" s="646"/>
      <c r="Y53" s="621"/>
      <c r="Z53" s="621"/>
      <c r="AA53" s="621"/>
      <c r="AB53" s="621"/>
      <c r="AC53" s="621"/>
      <c r="AD53" s="216"/>
      <c r="AE53" s="217"/>
      <c r="AF53" s="216"/>
      <c r="AG53" s="217"/>
      <c r="AH53" s="218"/>
      <c r="AI53" s="219"/>
      <c r="AJ53" s="327"/>
      <c r="AK53" s="328"/>
      <c r="AL53" s="216"/>
      <c r="AM53" s="217"/>
      <c r="AN53" s="217"/>
      <c r="AO53" s="259"/>
      <c r="AP53" s="259"/>
      <c r="AQ53" s="259"/>
      <c r="AR53" s="259"/>
      <c r="AS53" s="218"/>
      <c r="AT53" s="218"/>
      <c r="AU53" s="219"/>
      <c r="AV53" s="257"/>
      <c r="AW53" s="323"/>
      <c r="AX53" s="323"/>
      <c r="AY53" s="323"/>
      <c r="AZ53" s="773"/>
      <c r="BA53" s="1120"/>
      <c r="BB53" s="320"/>
      <c r="BC53" s="320"/>
      <c r="BD53" s="320"/>
      <c r="BE53" s="1128"/>
      <c r="BF53" s="1128"/>
      <c r="BG53" s="1129"/>
      <c r="BH53" s="115"/>
      <c r="BI53" s="1130"/>
      <c r="BJ53" s="1128"/>
      <c r="BK53" s="1191"/>
      <c r="BL53" s="1192"/>
      <c r="BM53" s="1122"/>
      <c r="BN53" s="1131"/>
      <c r="BO53" s="1004"/>
      <c r="BP53" s="1148"/>
      <c r="BQ53" s="1512"/>
      <c r="BR53" s="1142"/>
      <c r="BS53" s="1142"/>
      <c r="BT53" s="1080"/>
      <c r="BU53" s="447"/>
      <c r="BV53" s="720"/>
      <c r="BW53" s="449"/>
      <c r="BX53" s="448"/>
      <c r="BY53" s="449"/>
      <c r="BZ53" s="448"/>
      <c r="CA53" s="449"/>
      <c r="CB53" s="720"/>
      <c r="CC53" s="449"/>
      <c r="CD53" s="720"/>
      <c r="CE53" s="449"/>
    </row>
    <row r="54" spans="2:83" ht="27" customHeight="1" x14ac:dyDescent="0.25">
      <c r="B54" s="1470" t="s">
        <v>52</v>
      </c>
      <c r="C54" s="1472" t="s">
        <v>342</v>
      </c>
      <c r="D54" s="1474" t="s">
        <v>38</v>
      </c>
      <c r="E54" s="1474" t="s">
        <v>342</v>
      </c>
      <c r="F54" s="1474" t="s">
        <v>342</v>
      </c>
      <c r="G54" s="1476" t="s">
        <v>342</v>
      </c>
      <c r="H54" s="505" t="s">
        <v>330</v>
      </c>
      <c r="I54" s="571"/>
      <c r="J54" s="572"/>
      <c r="K54" s="573"/>
      <c r="L54" s="721"/>
      <c r="M54" s="722"/>
      <c r="N54" s="722"/>
      <c r="O54" s="722"/>
      <c r="P54" s="722"/>
      <c r="Q54" s="722"/>
      <c r="R54" s="722"/>
      <c r="S54" s="722"/>
      <c r="T54" s="722"/>
      <c r="U54" s="680"/>
      <c r="V54" s="680"/>
      <c r="W54" s="723"/>
      <c r="X54" s="721"/>
      <c r="Y54" s="722"/>
      <c r="Z54" s="722"/>
      <c r="AA54" s="722"/>
      <c r="AB54" s="722"/>
      <c r="AC54" s="722"/>
      <c r="AD54" s="722"/>
      <c r="AE54" s="722"/>
      <c r="AF54" s="722"/>
      <c r="AG54" s="719"/>
      <c r="AH54" s="719"/>
      <c r="AI54" s="724"/>
      <c r="AJ54" s="178"/>
      <c r="AK54" s="173"/>
      <c r="AL54" s="122"/>
      <c r="AM54" s="122"/>
      <c r="AN54" s="129"/>
      <c r="AO54" s="122"/>
      <c r="AP54" s="130"/>
      <c r="AQ54" s="122"/>
      <c r="AR54" s="129"/>
      <c r="AS54" s="122"/>
      <c r="AT54" s="130"/>
      <c r="AU54" s="131"/>
      <c r="AV54" s="132"/>
      <c r="AW54" s="122"/>
      <c r="AX54" s="130"/>
      <c r="AY54" s="122"/>
      <c r="AZ54" s="356"/>
      <c r="BA54" s="173"/>
      <c r="BB54" s="122"/>
      <c r="BC54" s="122"/>
      <c r="BD54" s="122"/>
      <c r="BE54" s="143"/>
      <c r="BF54" s="143"/>
      <c r="BG54" s="724"/>
      <c r="BH54" s="1100"/>
      <c r="BI54" s="1000"/>
      <c r="BJ54" s="1145"/>
      <c r="BK54" s="1215"/>
      <c r="BL54" s="1216"/>
      <c r="BM54" s="1001"/>
      <c r="BN54" s="1000"/>
      <c r="BO54" s="1000"/>
      <c r="BP54" s="1145"/>
      <c r="BQ54" s="1512"/>
      <c r="BR54" s="1080"/>
      <c r="BS54" s="1080"/>
      <c r="BT54" s="1080"/>
      <c r="BU54" s="447"/>
      <c r="BV54" s="448"/>
      <c r="BW54" s="449"/>
      <c r="BX54" s="448"/>
      <c r="BY54" s="449"/>
      <c r="BZ54" s="448"/>
      <c r="CA54" s="449"/>
      <c r="CB54" s="448"/>
      <c r="CC54" s="449"/>
      <c r="CD54" s="448"/>
      <c r="CE54" s="449"/>
    </row>
    <row r="55" spans="2:83" ht="27" customHeight="1" thickBot="1" x14ac:dyDescent="0.3">
      <c r="B55" s="1471"/>
      <c r="C55" s="1473"/>
      <c r="D55" s="1475"/>
      <c r="E55" s="1475"/>
      <c r="F55" s="1475"/>
      <c r="G55" s="1477"/>
      <c r="H55" s="484" t="s">
        <v>331</v>
      </c>
      <c r="I55" s="574"/>
      <c r="J55" s="575"/>
      <c r="K55" s="576"/>
      <c r="L55" s="660"/>
      <c r="M55" s="578"/>
      <c r="N55" s="578"/>
      <c r="O55" s="578"/>
      <c r="P55" s="578"/>
      <c r="Q55" s="578"/>
      <c r="R55" s="578"/>
      <c r="S55" s="578"/>
      <c r="T55" s="578"/>
      <c r="U55" s="656"/>
      <c r="V55" s="656"/>
      <c r="W55" s="726"/>
      <c r="X55" s="660"/>
      <c r="Y55" s="578"/>
      <c r="Z55" s="578"/>
      <c r="AA55" s="578"/>
      <c r="AB55" s="578"/>
      <c r="AC55" s="578"/>
      <c r="AD55" s="578"/>
      <c r="AE55" s="578"/>
      <c r="AF55" s="578"/>
      <c r="AG55" s="699"/>
      <c r="AH55" s="699"/>
      <c r="AI55" s="727"/>
      <c r="AJ55" s="728"/>
      <c r="AK55" s="729"/>
      <c r="AL55" s="730"/>
      <c r="AM55" s="524"/>
      <c r="AN55" s="524"/>
      <c r="AO55" s="332"/>
      <c r="AP55" s="332"/>
      <c r="AQ55" s="332"/>
      <c r="AR55" s="332"/>
      <c r="AS55" s="333"/>
      <c r="AT55" s="333"/>
      <c r="AU55" s="334"/>
      <c r="AV55" s="335"/>
      <c r="AW55" s="332"/>
      <c r="AX55" s="332"/>
      <c r="AY55" s="775"/>
      <c r="AZ55" s="776"/>
      <c r="BA55" s="1132"/>
      <c r="BB55" s="1132"/>
      <c r="BC55" s="1132"/>
      <c r="BD55" s="1132"/>
      <c r="BE55" s="1132"/>
      <c r="BF55" s="1132"/>
      <c r="BG55" s="1133"/>
      <c r="BH55" s="138"/>
      <c r="BI55" s="1134"/>
      <c r="BJ55" s="1157"/>
      <c r="BK55" s="1217"/>
      <c r="BL55" s="1218"/>
      <c r="BM55" s="1135"/>
      <c r="BN55" s="1135"/>
      <c r="BO55" s="1135"/>
      <c r="BP55" s="1149"/>
      <c r="BQ55" s="1512"/>
      <c r="BR55" s="1109"/>
      <c r="BS55" s="1109"/>
      <c r="BT55" s="1080"/>
      <c r="BU55" s="447"/>
      <c r="BV55" s="448"/>
      <c r="BW55" s="449"/>
      <c r="BX55" s="448"/>
      <c r="BY55" s="449"/>
      <c r="BZ55" s="448"/>
      <c r="CA55" s="449"/>
      <c r="CB55" s="448"/>
      <c r="CC55" s="449"/>
      <c r="CD55" s="448"/>
      <c r="CE55" s="449"/>
    </row>
    <row r="56" spans="2:83" ht="27" customHeight="1" x14ac:dyDescent="0.25">
      <c r="B56" s="1462" t="s">
        <v>358</v>
      </c>
      <c r="C56" s="1464"/>
      <c r="D56" s="1466"/>
      <c r="E56" s="1466"/>
      <c r="F56" s="1466" t="s">
        <v>38</v>
      </c>
      <c r="G56" s="1468"/>
      <c r="H56" s="383" t="s">
        <v>330</v>
      </c>
      <c r="I56" s="434"/>
      <c r="J56" s="536"/>
      <c r="K56" s="537"/>
      <c r="L56" s="686"/>
      <c r="M56" s="584"/>
      <c r="N56" s="584"/>
      <c r="O56" s="584"/>
      <c r="P56" s="584"/>
      <c r="Q56" s="584"/>
      <c r="R56" s="584"/>
      <c r="S56" s="584"/>
      <c r="T56" s="584"/>
      <c r="U56" s="687"/>
      <c r="V56" s="687"/>
      <c r="W56" s="688"/>
      <c r="X56" s="686"/>
      <c r="Y56" s="584"/>
      <c r="Z56" s="584"/>
      <c r="AA56" s="584"/>
      <c r="AB56" s="584"/>
      <c r="AC56" s="584"/>
      <c r="AD56" s="107"/>
      <c r="AE56" s="119"/>
      <c r="AF56" s="63"/>
      <c r="AG56" s="691"/>
      <c r="AH56" s="691"/>
      <c r="AI56" s="731"/>
      <c r="AJ56" s="717"/>
      <c r="AK56" s="718"/>
      <c r="AL56" s="719"/>
      <c r="AM56" s="719"/>
      <c r="AN56" s="680"/>
      <c r="AO56" s="719"/>
      <c r="AP56" s="680"/>
      <c r="AQ56" s="719"/>
      <c r="AR56" s="680"/>
      <c r="AS56" s="719"/>
      <c r="AT56" s="680"/>
      <c r="AU56" s="725"/>
      <c r="AV56" s="732"/>
      <c r="AW56" s="680"/>
      <c r="AX56" s="719"/>
      <c r="AY56" s="680"/>
      <c r="AZ56" s="733"/>
      <c r="BA56" s="718"/>
      <c r="BB56" s="680"/>
      <c r="BC56" s="719"/>
      <c r="BD56" s="680"/>
      <c r="BE56" s="725"/>
      <c r="BF56" s="725"/>
      <c r="BG56" s="725"/>
      <c r="BH56" s="1100"/>
      <c r="BI56" s="1000"/>
      <c r="BJ56" s="1145"/>
      <c r="BK56" s="1219"/>
      <c r="BL56" s="1216"/>
      <c r="BM56" s="1001"/>
      <c r="BN56" s="1002"/>
      <c r="BO56" s="1000"/>
      <c r="BP56" s="1002"/>
      <c r="BQ56" s="1512"/>
      <c r="BR56" s="1088"/>
      <c r="BS56" s="1088"/>
      <c r="BT56" s="1080"/>
      <c r="BU56" s="447"/>
      <c r="BV56" s="448"/>
      <c r="BW56" s="449"/>
      <c r="BX56" s="448"/>
      <c r="BY56" s="449"/>
      <c r="BZ56" s="448"/>
      <c r="CA56" s="449"/>
      <c r="CB56" s="448"/>
      <c r="CC56" s="449"/>
      <c r="CD56" s="448"/>
      <c r="CE56" s="449"/>
    </row>
    <row r="57" spans="2:83" ht="27" customHeight="1" x14ac:dyDescent="0.25">
      <c r="B57" s="1463"/>
      <c r="C57" s="1465"/>
      <c r="D57" s="1467"/>
      <c r="E57" s="1467"/>
      <c r="F57" s="1467"/>
      <c r="G57" s="1469"/>
      <c r="H57" s="484" t="s">
        <v>331</v>
      </c>
      <c r="I57" s="550"/>
      <c r="J57" s="567"/>
      <c r="K57" s="568"/>
      <c r="L57" s="712"/>
      <c r="M57" s="713"/>
      <c r="N57" s="713"/>
      <c r="O57" s="713"/>
      <c r="P57" s="713"/>
      <c r="Q57" s="713"/>
      <c r="R57" s="713"/>
      <c r="S57" s="713"/>
      <c r="T57" s="713"/>
      <c r="U57" s="714"/>
      <c r="V57" s="714"/>
      <c r="W57" s="715"/>
      <c r="X57" s="712"/>
      <c r="Y57" s="713"/>
      <c r="Z57" s="713"/>
      <c r="AA57" s="713"/>
      <c r="AB57" s="713"/>
      <c r="AC57" s="713"/>
      <c r="AD57" s="169"/>
      <c r="AE57" s="170"/>
      <c r="AF57" s="171"/>
      <c r="AG57" s="716"/>
      <c r="AH57" s="716"/>
      <c r="AI57" s="734"/>
      <c r="AJ57" s="735"/>
      <c r="AK57" s="736"/>
      <c r="AL57" s="737"/>
      <c r="AM57" s="737"/>
      <c r="AN57" s="738"/>
      <c r="AO57" s="737"/>
      <c r="AP57" s="738"/>
      <c r="AQ57" s="737"/>
      <c r="AR57" s="738"/>
      <c r="AS57" s="737"/>
      <c r="AT57" s="738"/>
      <c r="AU57" s="739"/>
      <c r="AV57" s="740"/>
      <c r="AW57" s="738"/>
      <c r="AX57" s="737"/>
      <c r="AY57" s="738"/>
      <c r="AZ57" s="741"/>
      <c r="BA57" s="736"/>
      <c r="BB57" s="738"/>
      <c r="BC57" s="737"/>
      <c r="BD57" s="738"/>
      <c r="BE57" s="739"/>
      <c r="BF57" s="739"/>
      <c r="BG57" s="739"/>
      <c r="BH57" s="1101"/>
      <c r="BI57" s="1102"/>
      <c r="BJ57" s="1146"/>
      <c r="BK57" s="1220"/>
      <c r="BL57" s="1221"/>
      <c r="BM57" s="1104"/>
      <c r="BN57" s="1103"/>
      <c r="BO57" s="1102"/>
      <c r="BP57" s="1103"/>
      <c r="BQ57" s="1512"/>
      <c r="BR57" s="1088"/>
      <c r="BS57" s="1088"/>
      <c r="BT57" s="1080"/>
      <c r="BU57" s="447"/>
      <c r="BV57" s="448"/>
      <c r="BW57" s="449"/>
      <c r="BX57" s="448"/>
      <c r="BY57" s="449"/>
      <c r="BZ57" s="448"/>
      <c r="CA57" s="449"/>
      <c r="CB57" s="448"/>
      <c r="CC57" s="449"/>
      <c r="CD57" s="448"/>
      <c r="CE57" s="449"/>
    </row>
    <row r="58" spans="2:83" ht="27" customHeight="1" x14ac:dyDescent="0.25">
      <c r="B58" s="1463" t="s">
        <v>359</v>
      </c>
      <c r="C58" s="1472" t="s">
        <v>342</v>
      </c>
      <c r="D58" s="1474" t="s">
        <v>342</v>
      </c>
      <c r="E58" s="1474" t="s">
        <v>342</v>
      </c>
      <c r="F58" s="1474" t="s">
        <v>38</v>
      </c>
      <c r="G58" s="1476" t="s">
        <v>342</v>
      </c>
      <c r="H58" s="505" t="s">
        <v>330</v>
      </c>
      <c r="I58" s="559"/>
      <c r="J58" s="560"/>
      <c r="K58" s="561"/>
      <c r="L58" s="636"/>
      <c r="M58" s="608"/>
      <c r="N58" s="608"/>
      <c r="O58" s="608"/>
      <c r="P58" s="608"/>
      <c r="Q58" s="608"/>
      <c r="R58" s="608"/>
      <c r="S58" s="608"/>
      <c r="T58" s="608"/>
      <c r="U58" s="631"/>
      <c r="V58" s="631"/>
      <c r="W58" s="710"/>
      <c r="X58" s="636"/>
      <c r="Y58" s="608"/>
      <c r="Z58" s="608"/>
      <c r="AA58" s="608"/>
      <c r="AB58" s="608"/>
      <c r="AC58" s="608"/>
      <c r="AD58" s="608"/>
      <c r="AE58" s="608"/>
      <c r="AF58" s="608"/>
      <c r="AG58" s="125"/>
      <c r="AH58" s="66"/>
      <c r="AI58" s="133"/>
      <c r="AJ58" s="628"/>
      <c r="AK58" s="629"/>
      <c r="AL58" s="630"/>
      <c r="AM58" s="630"/>
      <c r="AN58" s="631"/>
      <c r="AO58" s="630"/>
      <c r="AP58" s="631"/>
      <c r="AQ58" s="630"/>
      <c r="AR58" s="631"/>
      <c r="AS58" s="630"/>
      <c r="AT58" s="631"/>
      <c r="AU58" s="632"/>
      <c r="AV58" s="612"/>
      <c r="AW58" s="631"/>
      <c r="AX58" s="630"/>
      <c r="AY58" s="631"/>
      <c r="AZ58" s="647"/>
      <c r="BA58" s="629"/>
      <c r="BB58" s="631"/>
      <c r="BC58" s="630"/>
      <c r="BD58" s="631"/>
      <c r="BE58" s="632"/>
      <c r="BF58" s="632"/>
      <c r="BG58" s="632"/>
      <c r="BH58" s="1077"/>
      <c r="BI58" s="1003"/>
      <c r="BJ58" s="1078"/>
      <c r="BK58" s="1203"/>
      <c r="BL58" s="1204"/>
      <c r="BM58" s="1105"/>
      <c r="BN58" s="1086"/>
      <c r="BO58" s="1003"/>
      <c r="BP58" s="1086"/>
      <c r="BQ58" s="1512"/>
      <c r="BR58" s="1088"/>
      <c r="BS58" s="1088"/>
      <c r="BT58" s="1080"/>
      <c r="BU58" s="447"/>
      <c r="BV58" s="448"/>
      <c r="BW58" s="449"/>
      <c r="BX58" s="448"/>
      <c r="BY58" s="449"/>
      <c r="BZ58" s="448"/>
      <c r="CA58" s="449"/>
      <c r="CB58" s="448"/>
      <c r="CC58" s="449"/>
      <c r="CD58" s="448"/>
      <c r="CE58" s="449"/>
    </row>
    <row r="59" spans="2:83" ht="27" customHeight="1" x14ac:dyDescent="0.25">
      <c r="B59" s="1463"/>
      <c r="C59" s="1465"/>
      <c r="D59" s="1467"/>
      <c r="E59" s="1467"/>
      <c r="F59" s="1467"/>
      <c r="G59" s="1469"/>
      <c r="H59" s="484" t="s">
        <v>331</v>
      </c>
      <c r="I59" s="550"/>
      <c r="J59" s="567"/>
      <c r="K59" s="568"/>
      <c r="L59" s="646"/>
      <c r="M59" s="621"/>
      <c r="N59" s="621"/>
      <c r="O59" s="621"/>
      <c r="P59" s="621"/>
      <c r="Q59" s="621"/>
      <c r="R59" s="621"/>
      <c r="S59" s="621"/>
      <c r="T59" s="621"/>
      <c r="U59" s="641"/>
      <c r="V59" s="641"/>
      <c r="W59" s="711"/>
      <c r="X59" s="646"/>
      <c r="Y59" s="621"/>
      <c r="Z59" s="621"/>
      <c r="AA59" s="621"/>
      <c r="AB59" s="621"/>
      <c r="AC59" s="621"/>
      <c r="AD59" s="621"/>
      <c r="AE59" s="621"/>
      <c r="AF59" s="621"/>
      <c r="AG59" s="237"/>
      <c r="AH59" s="237"/>
      <c r="AI59" s="229"/>
      <c r="AJ59" s="638"/>
      <c r="AK59" s="639"/>
      <c r="AL59" s="640"/>
      <c r="AM59" s="640"/>
      <c r="AN59" s="641"/>
      <c r="AO59" s="640"/>
      <c r="AP59" s="641"/>
      <c r="AQ59" s="640"/>
      <c r="AR59" s="641"/>
      <c r="AS59" s="640"/>
      <c r="AT59" s="641"/>
      <c r="AU59" s="642"/>
      <c r="AV59" s="623"/>
      <c r="AW59" s="641"/>
      <c r="AX59" s="640"/>
      <c r="AY59" s="641"/>
      <c r="AZ59" s="649"/>
      <c r="BA59" s="639"/>
      <c r="BB59" s="641"/>
      <c r="BC59" s="640"/>
      <c r="BD59" s="641"/>
      <c r="BE59" s="642"/>
      <c r="BF59" s="642"/>
      <c r="BG59" s="642"/>
      <c r="BH59" s="1081"/>
      <c r="BI59" s="1082"/>
      <c r="BJ59" s="1083"/>
      <c r="BK59" s="1205"/>
      <c r="BL59" s="1206"/>
      <c r="BM59" s="1106"/>
      <c r="BN59" s="1090"/>
      <c r="BO59" s="1082"/>
      <c r="BP59" s="1090"/>
      <c r="BQ59" s="1512"/>
      <c r="BR59" s="1088"/>
      <c r="BS59" s="1088"/>
      <c r="BT59" s="1080"/>
      <c r="BU59" s="447"/>
      <c r="BV59" s="448"/>
      <c r="BW59" s="449"/>
      <c r="BX59" s="448"/>
      <c r="BY59" s="449"/>
      <c r="BZ59" s="448"/>
      <c r="CA59" s="449"/>
      <c r="CB59" s="448"/>
      <c r="CC59" s="449"/>
      <c r="CD59" s="448"/>
      <c r="CE59" s="449"/>
    </row>
    <row r="60" spans="2:83" ht="27" customHeight="1" x14ac:dyDescent="0.25">
      <c r="B60" s="1470" t="s">
        <v>360</v>
      </c>
      <c r="C60" s="1472" t="s">
        <v>342</v>
      </c>
      <c r="D60" s="1474" t="s">
        <v>342</v>
      </c>
      <c r="E60" s="1474" t="s">
        <v>342</v>
      </c>
      <c r="F60" s="1474" t="s">
        <v>38</v>
      </c>
      <c r="G60" s="1476" t="s">
        <v>342</v>
      </c>
      <c r="H60" s="505" t="s">
        <v>330</v>
      </c>
      <c r="I60" s="571"/>
      <c r="J60" s="572"/>
      <c r="K60" s="573"/>
      <c r="L60" s="721"/>
      <c r="M60" s="722"/>
      <c r="N60" s="722"/>
      <c r="O60" s="722"/>
      <c r="P60" s="722"/>
      <c r="Q60" s="722"/>
      <c r="R60" s="722"/>
      <c r="S60" s="722"/>
      <c r="T60" s="722"/>
      <c r="U60" s="680"/>
      <c r="V60" s="680"/>
      <c r="W60" s="723"/>
      <c r="X60" s="721"/>
      <c r="Y60" s="722"/>
      <c r="Z60" s="722"/>
      <c r="AA60" s="722"/>
      <c r="AB60" s="722"/>
      <c r="AC60" s="722"/>
      <c r="AD60" s="722"/>
      <c r="AE60" s="722"/>
      <c r="AF60" s="722"/>
      <c r="AG60" s="719"/>
      <c r="AH60" s="719"/>
      <c r="AI60" s="724"/>
      <c r="AJ60" s="179"/>
      <c r="AK60" s="174"/>
      <c r="AL60" s="125"/>
      <c r="AM60" s="125"/>
      <c r="AN60" s="67"/>
      <c r="AO60" s="125"/>
      <c r="AP60" s="67"/>
      <c r="AQ60" s="125"/>
      <c r="AR60" s="67"/>
      <c r="AS60" s="125"/>
      <c r="AT60" s="67"/>
      <c r="AU60" s="133"/>
      <c r="AV60" s="134"/>
      <c r="AW60" s="134"/>
      <c r="AX60" s="134"/>
      <c r="AY60" s="134"/>
      <c r="AZ60" s="357"/>
      <c r="BA60" s="134"/>
      <c r="BB60" s="134"/>
      <c r="BC60" s="134"/>
      <c r="BD60" s="125"/>
      <c r="BE60" s="630"/>
      <c r="BF60" s="630"/>
      <c r="BG60" s="632"/>
      <c r="BH60" s="1077"/>
      <c r="BI60" s="1003"/>
      <c r="BJ60" s="1078"/>
      <c r="BK60" s="1222"/>
      <c r="BL60" s="1223"/>
      <c r="BM60" s="1107"/>
      <c r="BN60" s="1107"/>
      <c r="BO60" s="1107"/>
      <c r="BP60" s="1078"/>
      <c r="BQ60" s="1512"/>
      <c r="BR60" s="1080"/>
      <c r="BS60" s="1080"/>
      <c r="BT60" s="1080"/>
      <c r="BU60" s="447"/>
      <c r="BV60" s="448"/>
      <c r="BW60" s="449"/>
      <c r="BX60" s="448"/>
      <c r="BY60" s="449"/>
      <c r="BZ60" s="448"/>
      <c r="CA60" s="449"/>
      <c r="CB60" s="448"/>
      <c r="CC60" s="449"/>
      <c r="CD60" s="448"/>
      <c r="CE60" s="449"/>
    </row>
    <row r="61" spans="2:83" ht="27" customHeight="1" thickBot="1" x14ac:dyDescent="0.3">
      <c r="B61" s="1471"/>
      <c r="C61" s="1473"/>
      <c r="D61" s="1475"/>
      <c r="E61" s="1475"/>
      <c r="F61" s="1475"/>
      <c r="G61" s="1477"/>
      <c r="H61" s="484" t="s">
        <v>331</v>
      </c>
      <c r="I61" s="574"/>
      <c r="J61" s="575"/>
      <c r="K61" s="576"/>
      <c r="L61" s="660"/>
      <c r="M61" s="578"/>
      <c r="N61" s="578"/>
      <c r="O61" s="578"/>
      <c r="P61" s="578"/>
      <c r="Q61" s="578"/>
      <c r="R61" s="578"/>
      <c r="S61" s="578"/>
      <c r="T61" s="578"/>
      <c r="U61" s="656"/>
      <c r="V61" s="656"/>
      <c r="W61" s="726"/>
      <c r="X61" s="660"/>
      <c r="Y61" s="578"/>
      <c r="Z61" s="578"/>
      <c r="AA61" s="578"/>
      <c r="AB61" s="578"/>
      <c r="AC61" s="578"/>
      <c r="AD61" s="578"/>
      <c r="AE61" s="578"/>
      <c r="AF61" s="578"/>
      <c r="AG61" s="699"/>
      <c r="AH61" s="699"/>
      <c r="AI61" s="727"/>
      <c r="AJ61" s="340"/>
      <c r="AK61" s="341"/>
      <c r="AL61" s="342"/>
      <c r="AM61" s="343"/>
      <c r="AN61" s="343"/>
      <c r="AO61" s="344"/>
      <c r="AP61" s="344"/>
      <c r="AQ61" s="344"/>
      <c r="AR61" s="344"/>
      <c r="AS61" s="345"/>
      <c r="AT61" s="345"/>
      <c r="AU61" s="346"/>
      <c r="AV61" s="777"/>
      <c r="AW61" s="778"/>
      <c r="AX61" s="778"/>
      <c r="AY61" s="778"/>
      <c r="AZ61" s="779"/>
      <c r="BA61" s="778"/>
      <c r="BB61" s="778"/>
      <c r="BC61" s="778"/>
      <c r="BD61" s="778"/>
      <c r="BE61" s="330"/>
      <c r="BF61" s="330"/>
      <c r="BG61" s="330"/>
      <c r="BH61" s="148"/>
      <c r="BI61" s="329"/>
      <c r="BJ61" s="330"/>
      <c r="BK61" s="1224"/>
      <c r="BL61" s="1225"/>
      <c r="BM61" s="1136"/>
      <c r="BN61" s="1136"/>
      <c r="BO61" s="1136"/>
      <c r="BP61" s="1150"/>
      <c r="BQ61" s="1512"/>
      <c r="BR61" s="1109"/>
      <c r="BS61" s="1109"/>
      <c r="BT61" s="1080"/>
      <c r="BU61" s="447"/>
      <c r="BV61" s="448"/>
      <c r="BW61" s="449"/>
      <c r="BY61" s="549"/>
      <c r="CA61" s="549"/>
      <c r="CB61" s="448"/>
      <c r="CC61" s="449"/>
      <c r="CD61" s="448"/>
      <c r="CE61" s="449"/>
    </row>
    <row r="62" spans="2:83" ht="27" customHeight="1" x14ac:dyDescent="0.25">
      <c r="B62" s="1480" t="s">
        <v>362</v>
      </c>
      <c r="C62" s="1464" t="s">
        <v>38</v>
      </c>
      <c r="D62" s="1466"/>
      <c r="E62" s="1466"/>
      <c r="F62" s="1466"/>
      <c r="G62" s="1468" t="s">
        <v>342</v>
      </c>
      <c r="H62" s="383" t="s">
        <v>330</v>
      </c>
      <c r="I62" s="62"/>
      <c r="J62" s="39"/>
      <c r="K62" s="106"/>
      <c r="L62" s="118"/>
      <c r="M62" s="107"/>
      <c r="N62" s="107"/>
      <c r="O62" s="107"/>
      <c r="P62" s="107"/>
      <c r="Q62" s="107"/>
      <c r="R62" s="107"/>
      <c r="S62" s="107"/>
      <c r="T62" s="107"/>
      <c r="U62" s="123"/>
      <c r="V62" s="123"/>
      <c r="W62" s="204"/>
      <c r="X62" s="118"/>
      <c r="Y62" s="107"/>
      <c r="Z62" s="107"/>
      <c r="AA62" s="107"/>
      <c r="AB62" s="107"/>
      <c r="AC62" s="107"/>
      <c r="AD62" s="107"/>
      <c r="AE62" s="107"/>
      <c r="AF62" s="107"/>
      <c r="AG62" s="119"/>
      <c r="AH62" s="119"/>
      <c r="AI62" s="123"/>
      <c r="AJ62" s="177"/>
      <c r="AK62" s="172"/>
      <c r="AL62" s="119"/>
      <c r="AM62" s="119"/>
      <c r="AN62" s="123"/>
      <c r="AO62" s="119"/>
      <c r="AP62" s="123"/>
      <c r="AQ62" s="119"/>
      <c r="AR62" s="123"/>
      <c r="AS62" s="119"/>
      <c r="AT62" s="123"/>
      <c r="AU62" s="362"/>
      <c r="AV62" s="62"/>
      <c r="AW62" s="107"/>
      <c r="AX62" s="107"/>
      <c r="AY62" s="140"/>
      <c r="AZ62" s="354"/>
      <c r="BA62" s="366"/>
      <c r="BB62" s="140"/>
      <c r="BC62" s="140"/>
      <c r="BD62" s="140"/>
      <c r="BE62" s="140"/>
      <c r="BF62" s="140"/>
      <c r="BG62" s="364"/>
      <c r="BH62" s="1048"/>
      <c r="BI62" s="1066"/>
      <c r="BJ62" s="1067"/>
      <c r="BK62" s="1226"/>
      <c r="BL62" s="1194"/>
      <c r="BM62" s="1108"/>
      <c r="BN62" s="1066"/>
      <c r="BO62" s="1066"/>
      <c r="BP62" s="1067"/>
      <c r="BQ62" s="1512"/>
      <c r="BR62" s="1069"/>
      <c r="BS62" s="1069"/>
      <c r="BT62" s="1069"/>
      <c r="BU62" s="376"/>
      <c r="BW62" s="549"/>
      <c r="BY62" s="549"/>
      <c r="CA62" s="549"/>
      <c r="CC62" s="549"/>
      <c r="CE62" s="549"/>
    </row>
    <row r="63" spans="2:83" ht="27" customHeight="1" x14ac:dyDescent="0.25">
      <c r="B63" s="1479"/>
      <c r="C63" s="1465"/>
      <c r="D63" s="1467"/>
      <c r="E63" s="1467"/>
      <c r="F63" s="1467"/>
      <c r="G63" s="1469"/>
      <c r="H63" s="484" t="s">
        <v>331</v>
      </c>
      <c r="I63" s="117"/>
      <c r="J63" s="101"/>
      <c r="K63" s="144"/>
      <c r="L63" s="115"/>
      <c r="M63" s="116"/>
      <c r="N63" s="116"/>
      <c r="O63" s="116"/>
      <c r="P63" s="116"/>
      <c r="Q63" s="116"/>
      <c r="R63" s="116"/>
      <c r="S63" s="116"/>
      <c r="T63" s="116"/>
      <c r="U63" s="190"/>
      <c r="V63" s="230"/>
      <c r="W63" s="231"/>
      <c r="X63" s="232"/>
      <c r="Y63" s="233"/>
      <c r="Z63" s="234"/>
      <c r="AA63" s="235"/>
      <c r="AB63" s="235"/>
      <c r="AC63" s="236"/>
      <c r="AD63" s="236"/>
      <c r="AE63" s="236"/>
      <c r="AF63" s="236"/>
      <c r="AG63" s="237"/>
      <c r="AH63" s="237"/>
      <c r="AI63" s="358"/>
      <c r="AJ63" s="327"/>
      <c r="AK63" s="328"/>
      <c r="AL63" s="216"/>
      <c r="AM63" s="217"/>
      <c r="AN63" s="217"/>
      <c r="AO63" s="259"/>
      <c r="AP63" s="259"/>
      <c r="AQ63" s="259"/>
      <c r="AR63" s="259"/>
      <c r="AS63" s="218"/>
      <c r="AT63" s="218"/>
      <c r="AU63" s="219"/>
      <c r="AV63" s="369"/>
      <c r="AW63" s="780"/>
      <c r="AX63" s="780"/>
      <c r="AY63" s="344"/>
      <c r="AZ63" s="781"/>
      <c r="BA63" s="1140"/>
      <c r="BB63" s="344"/>
      <c r="BC63" s="344"/>
      <c r="BD63" s="344"/>
      <c r="BE63" s="344"/>
      <c r="BF63" s="344"/>
      <c r="BG63" s="1141"/>
      <c r="BH63" s="1137"/>
      <c r="BI63" s="1138"/>
      <c r="BJ63" s="1158"/>
      <c r="BK63" s="1227"/>
      <c r="BL63" s="1228"/>
      <c r="BM63" s="1139"/>
      <c r="BN63" s="253"/>
      <c r="BO63" s="253"/>
      <c r="BP63" s="1151"/>
      <c r="BQ63" s="1512"/>
      <c r="BR63" s="1155"/>
      <c r="BS63" s="1155"/>
      <c r="BT63" s="1109"/>
      <c r="BU63" s="376"/>
      <c r="BW63" s="549"/>
      <c r="BY63" s="549"/>
      <c r="CA63" s="549"/>
      <c r="CC63" s="549"/>
      <c r="CE63" s="549"/>
    </row>
    <row r="64" spans="2:83" ht="27" customHeight="1" x14ac:dyDescent="0.25">
      <c r="B64" s="1478" t="s">
        <v>363</v>
      </c>
      <c r="C64" s="1472" t="s">
        <v>38</v>
      </c>
      <c r="D64" s="1474"/>
      <c r="E64" s="1474"/>
      <c r="F64" s="1474"/>
      <c r="G64" s="1476" t="s">
        <v>342</v>
      </c>
      <c r="H64" s="505" t="s">
        <v>330</v>
      </c>
      <c r="I64" s="671"/>
      <c r="J64" s="672"/>
      <c r="K64" s="673"/>
      <c r="L64" s="721"/>
      <c r="M64" s="722"/>
      <c r="N64" s="722"/>
      <c r="O64" s="722"/>
      <c r="P64" s="722"/>
      <c r="Q64" s="722"/>
      <c r="R64" s="722"/>
      <c r="S64" s="722"/>
      <c r="T64" s="722"/>
      <c r="U64" s="680"/>
      <c r="V64" s="680"/>
      <c r="W64" s="723"/>
      <c r="X64" s="721"/>
      <c r="Y64" s="722"/>
      <c r="Z64" s="722"/>
      <c r="AA64" s="722"/>
      <c r="AB64" s="722"/>
      <c r="AC64" s="722"/>
      <c r="AD64" s="722"/>
      <c r="AE64" s="722"/>
      <c r="AF64" s="722"/>
      <c r="AG64" s="719"/>
      <c r="AH64" s="719"/>
      <c r="AI64" s="680"/>
      <c r="AJ64" s="717"/>
      <c r="AK64" s="718"/>
      <c r="AL64" s="719"/>
      <c r="AM64" s="122"/>
      <c r="AN64" s="130"/>
      <c r="AO64" s="122"/>
      <c r="AP64" s="130"/>
      <c r="AQ64" s="122"/>
      <c r="AR64" s="130"/>
      <c r="AS64" s="122"/>
      <c r="AT64" s="130"/>
      <c r="AU64" s="363"/>
      <c r="AV64" s="114"/>
      <c r="AW64" s="67"/>
      <c r="AX64" s="67"/>
      <c r="AY64" s="370"/>
      <c r="AZ64" s="371"/>
      <c r="BA64" s="372"/>
      <c r="BB64" s="370"/>
      <c r="BC64" s="370"/>
      <c r="BD64" s="370"/>
      <c r="BE64" s="370"/>
      <c r="BF64" s="370"/>
      <c r="BG64" s="373"/>
      <c r="BH64" s="1031"/>
      <c r="BI64" s="1110"/>
      <c r="BJ64" s="1152"/>
      <c r="BK64" s="1229"/>
      <c r="BL64" s="1230"/>
      <c r="BM64" s="1111"/>
      <c r="BN64" s="1110"/>
      <c r="BO64" s="1110"/>
      <c r="BP64" s="1152"/>
      <c r="BQ64" s="1512"/>
      <c r="BR64" s="1069"/>
      <c r="BS64" s="1069"/>
      <c r="BT64" s="1069"/>
      <c r="BU64" s="376"/>
      <c r="BW64" s="549"/>
      <c r="BY64" s="549"/>
      <c r="CA64" s="549"/>
      <c r="CC64" s="549"/>
      <c r="CE64" s="549"/>
    </row>
    <row r="65" spans="2:83" ht="27" customHeight="1" thickBot="1" x14ac:dyDescent="0.3">
      <c r="B65" s="1471"/>
      <c r="C65" s="1473"/>
      <c r="D65" s="1475"/>
      <c r="E65" s="1475"/>
      <c r="F65" s="1475"/>
      <c r="G65" s="1477"/>
      <c r="H65" s="696" t="s">
        <v>331</v>
      </c>
      <c r="I65" s="651"/>
      <c r="J65" s="652"/>
      <c r="K65" s="653"/>
      <c r="L65" s="660"/>
      <c r="M65" s="578"/>
      <c r="N65" s="578"/>
      <c r="O65" s="578"/>
      <c r="P65" s="578"/>
      <c r="Q65" s="578"/>
      <c r="R65" s="578"/>
      <c r="S65" s="578"/>
      <c r="T65" s="578"/>
      <c r="U65" s="656"/>
      <c r="V65" s="742"/>
      <c r="W65" s="743"/>
      <c r="X65" s="744"/>
      <c r="Y65" s="745"/>
      <c r="Z65" s="730"/>
      <c r="AA65" s="524"/>
      <c r="AB65" s="524"/>
      <c r="AC65" s="525"/>
      <c r="AD65" s="525"/>
      <c r="AE65" s="525"/>
      <c r="AF65" s="525"/>
      <c r="AG65" s="526"/>
      <c r="AH65" s="526"/>
      <c r="AI65" s="746"/>
      <c r="AJ65" s="728"/>
      <c r="AK65" s="729"/>
      <c r="AL65" s="730"/>
      <c r="AM65" s="336"/>
      <c r="AN65" s="336"/>
      <c r="AO65" s="332"/>
      <c r="AP65" s="332"/>
      <c r="AQ65" s="332"/>
      <c r="AR65" s="332"/>
      <c r="AS65" s="333"/>
      <c r="AT65" s="333"/>
      <c r="AU65" s="334"/>
      <c r="AV65" s="365"/>
      <c r="AW65" s="782"/>
      <c r="AX65" s="782"/>
      <c r="AY65" s="332"/>
      <c r="AZ65" s="783"/>
      <c r="BA65" s="1140"/>
      <c r="BB65" s="344"/>
      <c r="BC65" s="344"/>
      <c r="BD65" s="344"/>
      <c r="BE65" s="344"/>
      <c r="BF65" s="344"/>
      <c r="BG65" s="1141"/>
      <c r="BH65" s="1137"/>
      <c r="BI65" s="1138"/>
      <c r="BJ65" s="1158"/>
      <c r="BK65" s="1227"/>
      <c r="BL65" s="1228"/>
      <c r="BM65" s="1139"/>
      <c r="BN65" s="253"/>
      <c r="BO65" s="253"/>
      <c r="BP65" s="1151"/>
      <c r="BQ65" s="1512"/>
      <c r="BR65" s="1155"/>
      <c r="BS65" s="1155"/>
      <c r="BT65" s="1109"/>
      <c r="BU65" s="376"/>
      <c r="BW65" s="549"/>
      <c r="BY65" s="483"/>
      <c r="CA65" s="483"/>
      <c r="CC65" s="549"/>
      <c r="CE65" s="549"/>
    </row>
    <row r="66" spans="2:83" ht="27" customHeight="1" x14ac:dyDescent="0.25">
      <c r="B66" s="1480" t="s">
        <v>53</v>
      </c>
      <c r="C66" s="1464" t="s">
        <v>38</v>
      </c>
      <c r="D66" s="1466" t="s">
        <v>342</v>
      </c>
      <c r="E66" s="1466" t="s">
        <v>342</v>
      </c>
      <c r="F66" s="1466"/>
      <c r="G66" s="1468"/>
      <c r="H66" s="383" t="s">
        <v>330</v>
      </c>
      <c r="I66" s="62"/>
      <c r="J66" s="39"/>
      <c r="K66" s="106"/>
      <c r="L66" s="118"/>
      <c r="M66" s="107"/>
      <c r="N66" s="107"/>
      <c r="O66" s="107"/>
      <c r="P66" s="107"/>
      <c r="Q66" s="107"/>
      <c r="R66" s="107"/>
      <c r="S66" s="107"/>
      <c r="T66" s="107"/>
      <c r="U66" s="123"/>
      <c r="V66" s="123"/>
      <c r="W66" s="204"/>
      <c r="X66" s="118"/>
      <c r="Y66" s="107"/>
      <c r="Z66" s="107"/>
      <c r="AA66" s="107"/>
      <c r="AB66" s="107"/>
      <c r="AC66" s="107"/>
      <c r="AD66" s="107"/>
      <c r="AE66" s="107"/>
      <c r="AF66" s="107"/>
      <c r="AG66" s="119"/>
      <c r="AH66" s="119"/>
      <c r="AI66" s="123"/>
      <c r="AJ66" s="177"/>
      <c r="AK66" s="172"/>
      <c r="AL66" s="119"/>
      <c r="AM66" s="119"/>
      <c r="AN66" s="123"/>
      <c r="AO66" s="119"/>
      <c r="AP66" s="123"/>
      <c r="AQ66" s="119"/>
      <c r="AR66" s="123"/>
      <c r="AS66" s="119"/>
      <c r="AT66" s="123"/>
      <c r="AU66" s="362"/>
      <c r="AV66" s="118"/>
      <c r="AW66" s="107"/>
      <c r="AX66" s="107"/>
      <c r="AY66" s="140"/>
      <c r="AZ66" s="354"/>
      <c r="BA66" s="366"/>
      <c r="BB66" s="140"/>
      <c r="BC66" s="140"/>
      <c r="BD66" s="140"/>
      <c r="BE66" s="140"/>
      <c r="BF66" s="140"/>
      <c r="BG66" s="364"/>
      <c r="BH66" s="1048"/>
      <c r="BI66" s="1066"/>
      <c r="BJ66" s="1067"/>
      <c r="BK66" s="1226"/>
      <c r="BL66" s="1194"/>
      <c r="BM66" s="1108"/>
      <c r="BN66" s="1066"/>
      <c r="BO66" s="1066"/>
      <c r="BP66" s="1067"/>
      <c r="BQ66" s="1512"/>
      <c r="BR66" s="1069"/>
      <c r="BS66" s="1069"/>
      <c r="BT66" s="1069"/>
      <c r="BU66" s="482"/>
      <c r="BW66" s="483"/>
      <c r="BY66" s="483"/>
      <c r="CA66" s="483"/>
      <c r="CC66" s="483"/>
      <c r="CE66" s="483"/>
    </row>
    <row r="67" spans="2:83" ht="27" customHeight="1" x14ac:dyDescent="0.25">
      <c r="B67" s="1479"/>
      <c r="C67" s="1465"/>
      <c r="D67" s="1467"/>
      <c r="E67" s="1467"/>
      <c r="F67" s="1467"/>
      <c r="G67" s="1469"/>
      <c r="H67" s="484" t="s">
        <v>331</v>
      </c>
      <c r="I67" s="117"/>
      <c r="J67" s="101"/>
      <c r="K67" s="144"/>
      <c r="L67" s="115"/>
      <c r="M67" s="116"/>
      <c r="N67" s="116"/>
      <c r="O67" s="116"/>
      <c r="P67" s="116"/>
      <c r="Q67" s="116"/>
      <c r="R67" s="116"/>
      <c r="S67" s="116"/>
      <c r="T67" s="116"/>
      <c r="U67" s="190"/>
      <c r="V67" s="230"/>
      <c r="W67" s="231"/>
      <c r="X67" s="232"/>
      <c r="Y67" s="233"/>
      <c r="Z67" s="234"/>
      <c r="AA67" s="235"/>
      <c r="AB67" s="235"/>
      <c r="AC67" s="236"/>
      <c r="AD67" s="236"/>
      <c r="AE67" s="236"/>
      <c r="AF67" s="236"/>
      <c r="AG67" s="237"/>
      <c r="AH67" s="237"/>
      <c r="AI67" s="358"/>
      <c r="AJ67" s="327"/>
      <c r="AK67" s="328"/>
      <c r="AL67" s="216"/>
      <c r="AM67" s="217"/>
      <c r="AN67" s="217"/>
      <c r="AO67" s="259"/>
      <c r="AP67" s="259"/>
      <c r="AQ67" s="259"/>
      <c r="AR67" s="259"/>
      <c r="AS67" s="218"/>
      <c r="AT67" s="218"/>
      <c r="AU67" s="219"/>
      <c r="AV67" s="369"/>
      <c r="AW67" s="780"/>
      <c r="AX67" s="780"/>
      <c r="AY67" s="344"/>
      <c r="AZ67" s="781"/>
      <c r="BA67" s="1140"/>
      <c r="BB67" s="344"/>
      <c r="BC67" s="344"/>
      <c r="BD67" s="344"/>
      <c r="BE67" s="344"/>
      <c r="BF67" s="344"/>
      <c r="BG67" s="1141"/>
      <c r="BH67" s="1137"/>
      <c r="BI67" s="1138"/>
      <c r="BJ67" s="1158"/>
      <c r="BK67" s="1227"/>
      <c r="BL67" s="1228"/>
      <c r="BM67" s="1139"/>
      <c r="BN67" s="253"/>
      <c r="BO67" s="253"/>
      <c r="BP67" s="1151"/>
      <c r="BQ67" s="1512"/>
      <c r="BR67" s="1155"/>
      <c r="BS67" s="1155"/>
      <c r="BT67" s="1109"/>
      <c r="BU67" s="482"/>
      <c r="BW67" s="483"/>
      <c r="BY67" s="549"/>
      <c r="CA67" s="549"/>
      <c r="CC67" s="483"/>
      <c r="CE67" s="483"/>
    </row>
    <row r="68" spans="2:83" ht="27" customHeight="1" x14ac:dyDescent="0.25">
      <c r="B68" s="1478" t="s">
        <v>54</v>
      </c>
      <c r="C68" s="1472" t="s">
        <v>38</v>
      </c>
      <c r="D68" s="1474" t="s">
        <v>342</v>
      </c>
      <c r="E68" s="1474" t="s">
        <v>342</v>
      </c>
      <c r="F68" s="1474"/>
      <c r="G68" s="1476"/>
      <c r="H68" s="505" t="s">
        <v>330</v>
      </c>
      <c r="I68" s="40"/>
      <c r="J68" s="41"/>
      <c r="K68" s="91"/>
      <c r="L68" s="121"/>
      <c r="M68" s="92"/>
      <c r="N68" s="92"/>
      <c r="O68" s="92"/>
      <c r="P68" s="92"/>
      <c r="Q68" s="92"/>
      <c r="R68" s="92"/>
      <c r="S68" s="92"/>
      <c r="T68" s="92"/>
      <c r="U68" s="130"/>
      <c r="V68" s="130"/>
      <c r="W68" s="205"/>
      <c r="X68" s="121"/>
      <c r="Y68" s="92"/>
      <c r="Z68" s="92"/>
      <c r="AA68" s="92"/>
      <c r="AB68" s="92"/>
      <c r="AC68" s="92"/>
      <c r="AD68" s="92"/>
      <c r="AE68" s="92"/>
      <c r="AF68" s="92"/>
      <c r="AG68" s="122"/>
      <c r="AH68" s="122"/>
      <c r="AI68" s="130"/>
      <c r="AJ68" s="178"/>
      <c r="AK68" s="173"/>
      <c r="AL68" s="122"/>
      <c r="AM68" s="122"/>
      <c r="AN68" s="130"/>
      <c r="AO68" s="122"/>
      <c r="AP68" s="130"/>
      <c r="AQ68" s="122"/>
      <c r="AR68" s="130"/>
      <c r="AS68" s="122"/>
      <c r="AT68" s="130"/>
      <c r="AU68" s="363"/>
      <c r="AV68" s="114"/>
      <c r="AW68" s="67"/>
      <c r="AX68" s="67"/>
      <c r="AY68" s="370"/>
      <c r="AZ68" s="371"/>
      <c r="BA68" s="372"/>
      <c r="BB68" s="370"/>
      <c r="BC68" s="370"/>
      <c r="BD68" s="370"/>
      <c r="BE68" s="370"/>
      <c r="BF68" s="370"/>
      <c r="BG68" s="373"/>
      <c r="BH68" s="1031"/>
      <c r="BI68" s="1110"/>
      <c r="BJ68" s="1152"/>
      <c r="BK68" s="1229"/>
      <c r="BL68" s="1230"/>
      <c r="BM68" s="1111"/>
      <c r="BN68" s="1110"/>
      <c r="BO68" s="1110"/>
      <c r="BP68" s="1152"/>
      <c r="BQ68" s="1512"/>
      <c r="BR68" s="1069"/>
      <c r="BS68" s="1069"/>
      <c r="BT68" s="1069"/>
      <c r="BU68" s="376"/>
      <c r="BW68" s="549"/>
      <c r="BY68" s="549"/>
      <c r="CA68" s="549"/>
      <c r="CC68" s="549"/>
      <c r="CE68" s="549"/>
    </row>
    <row r="69" spans="2:83" ht="27" customHeight="1" thickBot="1" x14ac:dyDescent="0.3">
      <c r="B69" s="1471"/>
      <c r="C69" s="1473"/>
      <c r="D69" s="1475"/>
      <c r="E69" s="1475"/>
      <c r="F69" s="1475"/>
      <c r="G69" s="1477"/>
      <c r="H69" s="696" t="s">
        <v>331</v>
      </c>
      <c r="I69" s="104"/>
      <c r="J69" s="105"/>
      <c r="K69" s="137"/>
      <c r="L69" s="138"/>
      <c r="M69" s="57"/>
      <c r="N69" s="57"/>
      <c r="O69" s="57"/>
      <c r="P69" s="57"/>
      <c r="Q69" s="57"/>
      <c r="R69" s="57"/>
      <c r="S69" s="57"/>
      <c r="T69" s="57"/>
      <c r="U69" s="191"/>
      <c r="V69" s="238"/>
      <c r="W69" s="239"/>
      <c r="X69" s="240"/>
      <c r="Y69" s="241"/>
      <c r="Z69" s="242"/>
      <c r="AA69" s="243"/>
      <c r="AB69" s="243"/>
      <c r="AC69" s="244"/>
      <c r="AD69" s="244"/>
      <c r="AE69" s="244"/>
      <c r="AF69" s="244"/>
      <c r="AG69" s="245"/>
      <c r="AH69" s="245"/>
      <c r="AI69" s="359"/>
      <c r="AJ69" s="337"/>
      <c r="AK69" s="338"/>
      <c r="AL69" s="339"/>
      <c r="AM69" s="336"/>
      <c r="AN69" s="336"/>
      <c r="AO69" s="332"/>
      <c r="AP69" s="332"/>
      <c r="AQ69" s="332"/>
      <c r="AR69" s="332"/>
      <c r="AS69" s="333"/>
      <c r="AT69" s="333"/>
      <c r="AU69" s="334"/>
      <c r="AV69" s="365"/>
      <c r="AW69" s="782"/>
      <c r="AX69" s="782"/>
      <c r="AY69" s="332"/>
      <c r="AZ69" s="783"/>
      <c r="BA69" s="1140"/>
      <c r="BB69" s="344"/>
      <c r="BC69" s="344"/>
      <c r="BD69" s="344"/>
      <c r="BE69" s="344"/>
      <c r="BF69" s="344"/>
      <c r="BG69" s="1141"/>
      <c r="BH69" s="1137"/>
      <c r="BI69" s="1138"/>
      <c r="BJ69" s="1158"/>
      <c r="BK69" s="1227"/>
      <c r="BL69" s="1228"/>
      <c r="BM69" s="1139"/>
      <c r="BN69" s="253"/>
      <c r="BO69" s="253"/>
      <c r="BP69" s="1151"/>
      <c r="BQ69" s="1512"/>
      <c r="BR69" s="1155"/>
      <c r="BS69" s="1155"/>
      <c r="BT69" s="1109"/>
      <c r="BU69" s="376"/>
      <c r="BW69" s="549"/>
      <c r="BY69" s="549"/>
      <c r="CA69" s="549"/>
      <c r="CC69" s="549"/>
      <c r="CE69" s="549"/>
    </row>
    <row r="70" spans="2:83" ht="27" customHeight="1" x14ac:dyDescent="0.25">
      <c r="B70" s="1480" t="s">
        <v>357</v>
      </c>
      <c r="C70" s="1464" t="s">
        <v>38</v>
      </c>
      <c r="D70" s="1466"/>
      <c r="E70" s="1466"/>
      <c r="F70" s="1466"/>
      <c r="G70" s="1468"/>
      <c r="H70" s="383" t="s">
        <v>330</v>
      </c>
      <c r="I70" s="661"/>
      <c r="J70" s="538"/>
      <c r="K70" s="662"/>
      <c r="L70" s="62"/>
      <c r="M70" s="39"/>
      <c r="N70" s="39"/>
      <c r="O70" s="39"/>
      <c r="P70" s="39"/>
      <c r="Q70" s="39"/>
      <c r="R70" s="39"/>
      <c r="S70" s="39"/>
      <c r="T70" s="63"/>
      <c r="U70" s="188"/>
      <c r="V70" s="188"/>
      <c r="W70" s="202"/>
      <c r="X70" s="62"/>
      <c r="Y70" s="107"/>
      <c r="Z70" s="107"/>
      <c r="AA70" s="107"/>
      <c r="AB70" s="107"/>
      <c r="AC70" s="107"/>
      <c r="AD70" s="107"/>
      <c r="AE70" s="107"/>
      <c r="AF70" s="107"/>
      <c r="AG70" s="107"/>
      <c r="AH70" s="107"/>
      <c r="AI70" s="123"/>
      <c r="AJ70" s="180"/>
      <c r="AK70" s="175"/>
      <c r="AL70" s="139"/>
      <c r="AM70" s="140"/>
      <c r="AN70" s="141"/>
      <c r="AO70" s="140"/>
      <c r="AP70" s="141"/>
      <c r="AQ70" s="140"/>
      <c r="AR70" s="141"/>
      <c r="AS70" s="140"/>
      <c r="AT70" s="141"/>
      <c r="AU70" s="364"/>
      <c r="AV70" s="353"/>
      <c r="AW70" s="140"/>
      <c r="AX70" s="140"/>
      <c r="AY70" s="140"/>
      <c r="AZ70" s="354"/>
      <c r="BA70" s="366"/>
      <c r="BB70" s="140"/>
      <c r="BC70" s="140"/>
      <c r="BD70" s="140"/>
      <c r="BE70" s="140"/>
      <c r="BF70" s="140"/>
      <c r="BG70" s="364"/>
      <c r="BH70" s="1048"/>
      <c r="BI70" s="1066"/>
      <c r="BJ70" s="1067"/>
      <c r="BK70" s="1226"/>
      <c r="BL70" s="1194"/>
      <c r="BM70" s="1108"/>
      <c r="BN70" s="1066"/>
      <c r="BO70" s="1066"/>
      <c r="BP70" s="1067"/>
      <c r="BQ70" s="1512"/>
      <c r="BR70" s="1069"/>
      <c r="BS70" s="1069"/>
      <c r="BT70" s="1069"/>
      <c r="BU70" s="376"/>
      <c r="BW70" s="549"/>
      <c r="BY70" s="549"/>
      <c r="CA70" s="549"/>
      <c r="CC70" s="549"/>
      <c r="CE70" s="549"/>
    </row>
    <row r="71" spans="2:83" ht="27" customHeight="1" x14ac:dyDescent="0.25">
      <c r="B71" s="1478"/>
      <c r="C71" s="1465"/>
      <c r="D71" s="1467"/>
      <c r="E71" s="1467"/>
      <c r="F71" s="1467"/>
      <c r="G71" s="1469"/>
      <c r="H71" s="395" t="s">
        <v>331</v>
      </c>
      <c r="I71" s="663"/>
      <c r="J71" s="664"/>
      <c r="K71" s="665"/>
      <c r="L71" s="102"/>
      <c r="M71" s="103"/>
      <c r="N71" s="103"/>
      <c r="O71" s="103"/>
      <c r="P71" s="103"/>
      <c r="Q71" s="103"/>
      <c r="R71" s="103"/>
      <c r="S71" s="103"/>
      <c r="T71" s="113"/>
      <c r="U71" s="189"/>
      <c r="V71" s="230"/>
      <c r="W71" s="231"/>
      <c r="X71" s="232"/>
      <c r="Y71" s="233"/>
      <c r="Z71" s="234"/>
      <c r="AA71" s="235"/>
      <c r="AB71" s="235"/>
      <c r="AC71" s="236"/>
      <c r="AD71" s="236"/>
      <c r="AE71" s="236"/>
      <c r="AF71" s="236"/>
      <c r="AG71" s="237"/>
      <c r="AH71" s="237"/>
      <c r="AI71" s="358"/>
      <c r="AJ71" s="327"/>
      <c r="AK71" s="328"/>
      <c r="AL71" s="216"/>
      <c r="AM71" s="217"/>
      <c r="AN71" s="217"/>
      <c r="AO71" s="259"/>
      <c r="AP71" s="259"/>
      <c r="AQ71" s="259"/>
      <c r="AR71" s="259"/>
      <c r="AS71" s="218"/>
      <c r="AT71" s="218"/>
      <c r="AU71" s="219"/>
      <c r="AV71" s="369"/>
      <c r="AW71" s="344"/>
      <c r="AX71" s="344"/>
      <c r="AY71" s="344"/>
      <c r="AZ71" s="781"/>
      <c r="BA71" s="1140"/>
      <c r="BB71" s="344"/>
      <c r="BC71" s="344"/>
      <c r="BD71" s="344"/>
      <c r="BE71" s="344"/>
      <c r="BF71" s="344"/>
      <c r="BG71" s="1141"/>
      <c r="BH71" s="1137"/>
      <c r="BI71" s="1138"/>
      <c r="BJ71" s="1158"/>
      <c r="BK71" s="1227"/>
      <c r="BL71" s="1228"/>
      <c r="BM71" s="1139"/>
      <c r="BN71" s="253"/>
      <c r="BO71" s="253"/>
      <c r="BP71" s="1151"/>
      <c r="BQ71" s="1512"/>
      <c r="BR71" s="1155"/>
      <c r="BS71" s="1155"/>
      <c r="BT71" s="1109"/>
      <c r="BU71" s="376"/>
      <c r="BW71" s="549"/>
      <c r="BY71" s="549"/>
      <c r="CA71" s="549"/>
      <c r="CC71" s="549"/>
      <c r="CE71" s="549"/>
    </row>
    <row r="72" spans="2:83" ht="27" customHeight="1" x14ac:dyDescent="0.25">
      <c r="B72" s="1470" t="s">
        <v>55</v>
      </c>
      <c r="C72" s="1472" t="s">
        <v>38</v>
      </c>
      <c r="D72" s="1474" t="s">
        <v>342</v>
      </c>
      <c r="E72" s="1474" t="s">
        <v>342</v>
      </c>
      <c r="F72" s="1474" t="s">
        <v>342</v>
      </c>
      <c r="G72" s="1476" t="s">
        <v>342</v>
      </c>
      <c r="H72" s="409" t="s">
        <v>330</v>
      </c>
      <c r="I72" s="636"/>
      <c r="J72" s="608"/>
      <c r="K72" s="668"/>
      <c r="L72" s="114"/>
      <c r="M72" s="67"/>
      <c r="N72" s="67"/>
      <c r="O72" s="67"/>
      <c r="P72" s="67"/>
      <c r="Q72" s="67"/>
      <c r="R72" s="67"/>
      <c r="S72" s="67"/>
      <c r="T72" s="67"/>
      <c r="U72" s="126"/>
      <c r="V72" s="196"/>
      <c r="W72" s="203"/>
      <c r="X72" s="108"/>
      <c r="Y72" s="90"/>
      <c r="Z72" s="90"/>
      <c r="AA72" s="90"/>
      <c r="AB72" s="90"/>
      <c r="AC72" s="109"/>
      <c r="AD72" s="90"/>
      <c r="AE72" s="90"/>
      <c r="AF72" s="90"/>
      <c r="AG72" s="110"/>
      <c r="AH72" s="110"/>
      <c r="AI72" s="360"/>
      <c r="AJ72" s="181"/>
      <c r="AK72" s="150"/>
      <c r="AL72" s="67"/>
      <c r="AM72" s="66"/>
      <c r="AN72" s="127"/>
      <c r="AO72" s="66"/>
      <c r="AP72" s="127"/>
      <c r="AQ72" s="66"/>
      <c r="AR72" s="127"/>
      <c r="AS72" s="66"/>
      <c r="AT72" s="127"/>
      <c r="AU72" s="96"/>
      <c r="AV72" s="95"/>
      <c r="AW72" s="66"/>
      <c r="AX72" s="66"/>
      <c r="AY72" s="66"/>
      <c r="AZ72" s="355"/>
      <c r="BA72" s="374"/>
      <c r="BB72" s="66"/>
      <c r="BC72" s="66"/>
      <c r="BD72" s="66"/>
      <c r="BE72" s="66"/>
      <c r="BF72" s="66"/>
      <c r="BG72" s="96"/>
      <c r="BH72" s="1071"/>
      <c r="BI72" s="94"/>
      <c r="BJ72" s="1072"/>
      <c r="BK72" s="1231"/>
      <c r="BL72" s="1187"/>
      <c r="BM72" s="1115"/>
      <c r="BN72" s="94"/>
      <c r="BO72" s="94"/>
      <c r="BP72" s="1072"/>
      <c r="BQ72" s="1512"/>
      <c r="BR72" s="1073"/>
      <c r="BS72" s="1073"/>
      <c r="BT72" s="1073"/>
      <c r="BU72" s="376"/>
      <c r="BW72" s="549"/>
      <c r="BY72" s="549"/>
      <c r="CA72" s="549"/>
      <c r="CC72" s="549"/>
      <c r="CE72" s="549"/>
    </row>
    <row r="73" spans="2:83" ht="27" customHeight="1" x14ac:dyDescent="0.25">
      <c r="B73" s="1479"/>
      <c r="C73" s="1465"/>
      <c r="D73" s="1467"/>
      <c r="E73" s="1467"/>
      <c r="F73" s="1467"/>
      <c r="G73" s="1469"/>
      <c r="H73" s="484" t="s">
        <v>331</v>
      </c>
      <c r="I73" s="646"/>
      <c r="J73" s="621"/>
      <c r="K73" s="669"/>
      <c r="L73" s="102"/>
      <c r="M73" s="103"/>
      <c r="N73" s="103"/>
      <c r="O73" s="103"/>
      <c r="P73" s="103"/>
      <c r="Q73" s="103"/>
      <c r="R73" s="103"/>
      <c r="S73" s="103"/>
      <c r="T73" s="113"/>
      <c r="U73" s="189"/>
      <c r="V73" s="230"/>
      <c r="W73" s="231"/>
      <c r="X73" s="232"/>
      <c r="Y73" s="233"/>
      <c r="Z73" s="234"/>
      <c r="AA73" s="235"/>
      <c r="AB73" s="235"/>
      <c r="AC73" s="236"/>
      <c r="AD73" s="236"/>
      <c r="AE73" s="236"/>
      <c r="AF73" s="236"/>
      <c r="AG73" s="237"/>
      <c r="AH73" s="237"/>
      <c r="AI73" s="358"/>
      <c r="AJ73" s="327"/>
      <c r="AK73" s="328"/>
      <c r="AL73" s="216"/>
      <c r="AM73" s="217"/>
      <c r="AN73" s="217"/>
      <c r="AO73" s="259"/>
      <c r="AP73" s="259"/>
      <c r="AQ73" s="259"/>
      <c r="AR73" s="259"/>
      <c r="AS73" s="218"/>
      <c r="AT73" s="218"/>
      <c r="AU73" s="219"/>
      <c r="AV73" s="369"/>
      <c r="AW73" s="344"/>
      <c r="AX73" s="344"/>
      <c r="AY73" s="344"/>
      <c r="AZ73" s="781"/>
      <c r="BA73" s="1140"/>
      <c r="BB73" s="344"/>
      <c r="BC73" s="344"/>
      <c r="BD73" s="344"/>
      <c r="BE73" s="344"/>
      <c r="BF73" s="344"/>
      <c r="BG73" s="1141"/>
      <c r="BH73" s="1137"/>
      <c r="BI73" s="1138"/>
      <c r="BJ73" s="1158"/>
      <c r="BK73" s="1227"/>
      <c r="BL73" s="1228"/>
      <c r="BM73" s="1139"/>
      <c r="BN73" s="253"/>
      <c r="BO73" s="253"/>
      <c r="BP73" s="1151"/>
      <c r="BQ73" s="1512"/>
      <c r="BR73" s="1155"/>
      <c r="BS73" s="1155"/>
      <c r="BT73" s="1109"/>
      <c r="BU73" s="376"/>
      <c r="BW73" s="549"/>
      <c r="BY73" s="549"/>
      <c r="CA73" s="549"/>
      <c r="CC73" s="549"/>
      <c r="CE73" s="549"/>
    </row>
    <row r="74" spans="2:83" ht="27" customHeight="1" x14ac:dyDescent="0.25">
      <c r="B74" s="1478" t="s">
        <v>56</v>
      </c>
      <c r="C74" s="1472" t="s">
        <v>38</v>
      </c>
      <c r="D74" s="1474" t="s">
        <v>342</v>
      </c>
      <c r="E74" s="1474" t="s">
        <v>342</v>
      </c>
      <c r="F74" s="1474" t="s">
        <v>342</v>
      </c>
      <c r="G74" s="1476" t="s">
        <v>342</v>
      </c>
      <c r="H74" s="505" t="s">
        <v>330</v>
      </c>
      <c r="I74" s="671"/>
      <c r="J74" s="672"/>
      <c r="K74" s="673"/>
      <c r="L74" s="114"/>
      <c r="M74" s="67"/>
      <c r="N74" s="67"/>
      <c r="O74" s="67"/>
      <c r="P74" s="67"/>
      <c r="Q74" s="67"/>
      <c r="R74" s="67"/>
      <c r="S74" s="67"/>
      <c r="T74" s="67"/>
      <c r="U74" s="126"/>
      <c r="V74" s="196"/>
      <c r="W74" s="203"/>
      <c r="X74" s="108"/>
      <c r="Y74" s="90"/>
      <c r="Z74" s="90"/>
      <c r="AA74" s="90"/>
      <c r="AB74" s="90"/>
      <c r="AC74" s="109"/>
      <c r="AD74" s="90"/>
      <c r="AE74" s="90"/>
      <c r="AF74" s="90"/>
      <c r="AG74" s="110"/>
      <c r="AH74" s="110"/>
      <c r="AI74" s="360"/>
      <c r="AJ74" s="181"/>
      <c r="AK74" s="150"/>
      <c r="AL74" s="67"/>
      <c r="AM74" s="66"/>
      <c r="AN74" s="127"/>
      <c r="AO74" s="66"/>
      <c r="AP74" s="127"/>
      <c r="AQ74" s="66"/>
      <c r="AR74" s="127"/>
      <c r="AS74" s="66"/>
      <c r="AT74" s="127"/>
      <c r="AU74" s="96"/>
      <c r="AV74" s="95"/>
      <c r="AW74" s="66"/>
      <c r="AX74" s="66"/>
      <c r="AY74" s="66"/>
      <c r="AZ74" s="355"/>
      <c r="BA74" s="374"/>
      <c r="BB74" s="66"/>
      <c r="BC74" s="66"/>
      <c r="BD74" s="66"/>
      <c r="BE74" s="66"/>
      <c r="BF74" s="66"/>
      <c r="BG74" s="96"/>
      <c r="BH74" s="1071"/>
      <c r="BI74" s="1003"/>
      <c r="BJ74" s="1078"/>
      <c r="BK74" s="1231"/>
      <c r="BL74" s="1187"/>
      <c r="BM74" s="1115"/>
      <c r="BN74" s="94"/>
      <c r="BO74" s="94"/>
      <c r="BP74" s="1072"/>
      <c r="BQ74" s="1512"/>
      <c r="BR74" s="1073"/>
      <c r="BS74" s="1073"/>
      <c r="BT74" s="1080"/>
      <c r="BU74" s="376"/>
      <c r="BW74" s="549"/>
      <c r="BY74" s="549"/>
      <c r="CA74" s="549"/>
      <c r="CC74" s="549"/>
      <c r="CE74" s="549"/>
    </row>
    <row r="75" spans="2:83" ht="27" customHeight="1" x14ac:dyDescent="0.25">
      <c r="B75" s="1478"/>
      <c r="C75" s="1465"/>
      <c r="D75" s="1467"/>
      <c r="E75" s="1467"/>
      <c r="F75" s="1467"/>
      <c r="G75" s="1469"/>
      <c r="H75" s="484" t="s">
        <v>331</v>
      </c>
      <c r="I75" s="646"/>
      <c r="J75" s="621"/>
      <c r="K75" s="669"/>
      <c r="L75" s="117"/>
      <c r="M75" s="101"/>
      <c r="N75" s="101"/>
      <c r="O75" s="101"/>
      <c r="P75" s="101"/>
      <c r="Q75" s="101"/>
      <c r="R75" s="101"/>
      <c r="S75" s="101"/>
      <c r="T75" s="142"/>
      <c r="U75" s="186"/>
      <c r="V75" s="230"/>
      <c r="W75" s="231"/>
      <c r="X75" s="232"/>
      <c r="Y75" s="233"/>
      <c r="Z75" s="234"/>
      <c r="AA75" s="235"/>
      <c r="AB75" s="235"/>
      <c r="AC75" s="236"/>
      <c r="AD75" s="236"/>
      <c r="AE75" s="236"/>
      <c r="AF75" s="236"/>
      <c r="AG75" s="237"/>
      <c r="AH75" s="237"/>
      <c r="AI75" s="358"/>
      <c r="AJ75" s="327"/>
      <c r="AK75" s="328"/>
      <c r="AL75" s="216"/>
      <c r="AM75" s="217"/>
      <c r="AN75" s="217"/>
      <c r="AO75" s="259"/>
      <c r="AP75" s="259"/>
      <c r="AQ75" s="259"/>
      <c r="AR75" s="259"/>
      <c r="AS75" s="218"/>
      <c r="AT75" s="218"/>
      <c r="AU75" s="219"/>
      <c r="AV75" s="369"/>
      <c r="AW75" s="344"/>
      <c r="AX75" s="344"/>
      <c r="AY75" s="344"/>
      <c r="AZ75" s="781"/>
      <c r="BA75" s="1140"/>
      <c r="BB75" s="344"/>
      <c r="BC75" s="344"/>
      <c r="BD75" s="344"/>
      <c r="BE75" s="344"/>
      <c r="BF75" s="344"/>
      <c r="BG75" s="1141"/>
      <c r="BH75" s="1137"/>
      <c r="BI75" s="1138"/>
      <c r="BJ75" s="1158"/>
      <c r="BK75" s="1227"/>
      <c r="BL75" s="1228"/>
      <c r="BM75" s="1139"/>
      <c r="BN75" s="253"/>
      <c r="BO75" s="253"/>
      <c r="BP75" s="1151"/>
      <c r="BQ75" s="1512"/>
      <c r="BR75" s="1155"/>
      <c r="BS75" s="1155"/>
      <c r="BT75" s="1109"/>
      <c r="BU75" s="376"/>
      <c r="BW75" s="549"/>
      <c r="BY75" s="549"/>
      <c r="CA75" s="549"/>
      <c r="CC75" s="549"/>
      <c r="CE75" s="549"/>
    </row>
    <row r="76" spans="2:83" ht="27" customHeight="1" x14ac:dyDescent="0.25">
      <c r="B76" s="1470" t="s">
        <v>57</v>
      </c>
      <c r="C76" s="1472" t="s">
        <v>38</v>
      </c>
      <c r="D76" s="1474" t="s">
        <v>342</v>
      </c>
      <c r="E76" s="1474" t="s">
        <v>342</v>
      </c>
      <c r="F76" s="1474" t="s">
        <v>342</v>
      </c>
      <c r="G76" s="1476" t="s">
        <v>342</v>
      </c>
      <c r="H76" s="505" t="s">
        <v>330</v>
      </c>
      <c r="I76" s="676"/>
      <c r="J76" s="677"/>
      <c r="K76" s="678"/>
      <c r="L76" s="671"/>
      <c r="M76" s="672"/>
      <c r="N76" s="672"/>
      <c r="O76" s="672"/>
      <c r="P76" s="672"/>
      <c r="Q76" s="672"/>
      <c r="R76" s="672"/>
      <c r="S76" s="672"/>
      <c r="T76" s="672"/>
      <c r="U76" s="680"/>
      <c r="V76" s="674"/>
      <c r="W76" s="675"/>
      <c r="X76" s="681"/>
      <c r="Y76" s="681"/>
      <c r="Z76" s="681"/>
      <c r="AA76" s="681"/>
      <c r="AB76" s="681"/>
      <c r="AC76" s="747"/>
      <c r="AD76" s="681"/>
      <c r="AE76" s="681"/>
      <c r="AF76" s="748"/>
      <c r="AG76" s="747"/>
      <c r="AH76" s="747"/>
      <c r="AI76" s="749"/>
      <c r="AJ76" s="609"/>
      <c r="AK76" s="610"/>
      <c r="AL76" s="608"/>
      <c r="AM76" s="608"/>
      <c r="AN76" s="631"/>
      <c r="AO76" s="608"/>
      <c r="AP76" s="631"/>
      <c r="AQ76" s="608"/>
      <c r="AR76" s="631"/>
      <c r="AS76" s="608"/>
      <c r="AT76" s="631"/>
      <c r="AU76" s="668"/>
      <c r="AV76" s="636"/>
      <c r="AW76" s="608"/>
      <c r="AX76" s="608"/>
      <c r="AY76" s="608"/>
      <c r="AZ76" s="647"/>
      <c r="BA76" s="610"/>
      <c r="BB76" s="608"/>
      <c r="BC76" s="608"/>
      <c r="BD76" s="608"/>
      <c r="BE76" s="66"/>
      <c r="BF76" s="66"/>
      <c r="BG76" s="96"/>
      <c r="BH76" s="1031"/>
      <c r="BI76" s="1110"/>
      <c r="BJ76" s="1152"/>
      <c r="BK76" s="1232"/>
      <c r="BL76" s="1204"/>
      <c r="BM76" s="1116"/>
      <c r="BN76" s="1085"/>
      <c r="BO76" s="1085"/>
      <c r="BP76" s="1086"/>
      <c r="BQ76" s="1512"/>
      <c r="BR76" s="1088"/>
      <c r="BS76" s="1088"/>
      <c r="BT76" s="1069"/>
      <c r="BU76" s="376"/>
      <c r="BW76" s="549"/>
      <c r="BY76" s="549"/>
      <c r="CA76" s="549"/>
      <c r="CC76" s="549"/>
      <c r="CE76" s="549"/>
    </row>
    <row r="77" spans="2:83" ht="27" customHeight="1" thickBot="1" x14ac:dyDescent="0.3">
      <c r="B77" s="1471"/>
      <c r="C77" s="1473"/>
      <c r="D77" s="1475"/>
      <c r="E77" s="1475"/>
      <c r="F77" s="1475"/>
      <c r="G77" s="1477"/>
      <c r="H77" s="696" t="s">
        <v>331</v>
      </c>
      <c r="I77" s="651"/>
      <c r="J77" s="652"/>
      <c r="K77" s="653"/>
      <c r="L77" s="682"/>
      <c r="M77" s="683"/>
      <c r="N77" s="683"/>
      <c r="O77" s="683"/>
      <c r="P77" s="683"/>
      <c r="Q77" s="683"/>
      <c r="R77" s="683"/>
      <c r="S77" s="683"/>
      <c r="T77" s="683"/>
      <c r="U77" s="684"/>
      <c r="V77" s="489"/>
      <c r="W77" s="490"/>
      <c r="X77" s="685"/>
      <c r="Y77" s="750"/>
      <c r="Z77" s="751"/>
      <c r="AA77" s="492"/>
      <c r="AB77" s="492"/>
      <c r="AC77" s="493"/>
      <c r="AD77" s="493"/>
      <c r="AE77" s="493"/>
      <c r="AF77" s="493"/>
      <c r="AG77" s="494"/>
      <c r="AH77" s="494"/>
      <c r="AI77" s="752"/>
      <c r="AJ77" s="654"/>
      <c r="AK77" s="655"/>
      <c r="AL77" s="578"/>
      <c r="AM77" s="578"/>
      <c r="AN77" s="656"/>
      <c r="AO77" s="578"/>
      <c r="AP77" s="656"/>
      <c r="AQ77" s="578"/>
      <c r="AR77" s="656"/>
      <c r="AS77" s="578"/>
      <c r="AT77" s="656"/>
      <c r="AU77" s="753"/>
      <c r="AV77" s="754"/>
      <c r="AW77" s="525"/>
      <c r="AX77" s="525"/>
      <c r="AY77" s="525"/>
      <c r="AZ77" s="755"/>
      <c r="BA77" s="756"/>
      <c r="BB77" s="525"/>
      <c r="BC77" s="525"/>
      <c r="BD77" s="525"/>
      <c r="BE77" s="16"/>
      <c r="BF77" s="16"/>
      <c r="BG77" s="784"/>
      <c r="BH77" s="1112"/>
      <c r="BI77" s="1113"/>
      <c r="BJ77" s="1159"/>
      <c r="BK77" s="1233"/>
      <c r="BL77" s="1234"/>
      <c r="BM77" s="1114"/>
      <c r="BN77" s="244"/>
      <c r="BO77" s="244"/>
      <c r="BP77" s="1153"/>
      <c r="BQ77" s="1512"/>
      <c r="BR77" s="1155"/>
      <c r="BS77" s="1155"/>
      <c r="BT77" s="1109"/>
      <c r="BU77" s="376"/>
      <c r="BW77" s="549"/>
      <c r="BY77" s="549"/>
      <c r="CA77" s="549"/>
      <c r="CC77" s="549"/>
      <c r="CE77" s="549"/>
    </row>
    <row r="78" spans="2:83" ht="27" customHeight="1" x14ac:dyDescent="0.25">
      <c r="B78" s="1462" t="s">
        <v>364</v>
      </c>
      <c r="C78" s="1464" t="s">
        <v>38</v>
      </c>
      <c r="D78" s="1466" t="s">
        <v>342</v>
      </c>
      <c r="E78" s="1466" t="s">
        <v>342</v>
      </c>
      <c r="F78" s="1466" t="s">
        <v>342</v>
      </c>
      <c r="G78" s="1468" t="s">
        <v>342</v>
      </c>
      <c r="H78" s="383" t="s">
        <v>330</v>
      </c>
      <c r="I78" s="62"/>
      <c r="J78" s="39"/>
      <c r="K78" s="106"/>
      <c r="L78" s="118"/>
      <c r="M78" s="107"/>
      <c r="N78" s="107"/>
      <c r="O78" s="107"/>
      <c r="P78" s="107"/>
      <c r="Q78" s="107"/>
      <c r="R78" s="107"/>
      <c r="S78" s="107"/>
      <c r="T78" s="107"/>
      <c r="U78" s="123"/>
      <c r="V78" s="123"/>
      <c r="W78" s="204"/>
      <c r="X78" s="118"/>
      <c r="Y78" s="107"/>
      <c r="Z78" s="107"/>
      <c r="AA78" s="107"/>
      <c r="AB78" s="107"/>
      <c r="AC78" s="107"/>
      <c r="AD78" s="107"/>
      <c r="AE78" s="107"/>
      <c r="AF78" s="107"/>
      <c r="AG78" s="119"/>
      <c r="AH78" s="119"/>
      <c r="AI78" s="123"/>
      <c r="AJ78" s="177"/>
      <c r="AK78" s="172"/>
      <c r="AL78" s="119"/>
      <c r="AM78" s="119"/>
      <c r="AN78" s="123"/>
      <c r="AO78" s="119"/>
      <c r="AP78" s="123"/>
      <c r="AQ78" s="119"/>
      <c r="AR78" s="123"/>
      <c r="AS78" s="119"/>
      <c r="AT78" s="123"/>
      <c r="AU78" s="362"/>
      <c r="AV78" s="118"/>
      <c r="AW78" s="39"/>
      <c r="AX78" s="39"/>
      <c r="AY78" s="39"/>
      <c r="AZ78" s="368"/>
      <c r="BA78" s="367"/>
      <c r="BB78" s="39"/>
      <c r="BC78" s="39"/>
      <c r="BD78" s="39"/>
      <c r="BE78" s="39"/>
      <c r="BF78" s="39"/>
      <c r="BG78" s="106"/>
      <c r="BH78" s="1117"/>
      <c r="BI78" s="996"/>
      <c r="BJ78" s="994"/>
      <c r="BK78" s="1235"/>
      <c r="BL78" s="1236"/>
      <c r="BM78" s="1119"/>
      <c r="BN78" s="1118"/>
      <c r="BO78" s="1118"/>
      <c r="BP78" s="1154"/>
      <c r="BQ78" s="1512"/>
      <c r="BR78" s="1073"/>
      <c r="BS78" s="1073"/>
      <c r="BT78" s="1080"/>
      <c r="BU78" s="376"/>
      <c r="BW78" s="549"/>
      <c r="BY78" s="549"/>
      <c r="CA78" s="549"/>
      <c r="CC78" s="549"/>
      <c r="CE78" s="549"/>
    </row>
    <row r="79" spans="2:83" ht="27" customHeight="1" x14ac:dyDescent="0.25">
      <c r="B79" s="1463"/>
      <c r="C79" s="1465"/>
      <c r="D79" s="1467"/>
      <c r="E79" s="1467"/>
      <c r="F79" s="1467"/>
      <c r="G79" s="1469"/>
      <c r="H79" s="484" t="s">
        <v>331</v>
      </c>
      <c r="I79" s="117"/>
      <c r="J79" s="101"/>
      <c r="K79" s="144"/>
      <c r="L79" s="115"/>
      <c r="M79" s="116"/>
      <c r="N79" s="116"/>
      <c r="O79" s="116"/>
      <c r="P79" s="116"/>
      <c r="Q79" s="116"/>
      <c r="R79" s="116"/>
      <c r="S79" s="116"/>
      <c r="T79" s="116"/>
      <c r="U79" s="190"/>
      <c r="V79" s="230"/>
      <c r="W79" s="231"/>
      <c r="X79" s="232"/>
      <c r="Y79" s="233"/>
      <c r="Z79" s="234"/>
      <c r="AA79" s="235"/>
      <c r="AB79" s="235"/>
      <c r="AC79" s="236"/>
      <c r="AD79" s="236"/>
      <c r="AE79" s="236"/>
      <c r="AF79" s="236"/>
      <c r="AG79" s="237"/>
      <c r="AH79" s="237"/>
      <c r="AI79" s="358"/>
      <c r="AJ79" s="327"/>
      <c r="AK79" s="328"/>
      <c r="AL79" s="216"/>
      <c r="AM79" s="217"/>
      <c r="AN79" s="217"/>
      <c r="AO79" s="259"/>
      <c r="AP79" s="259"/>
      <c r="AQ79" s="259"/>
      <c r="AR79" s="259"/>
      <c r="AS79" s="218"/>
      <c r="AT79" s="218"/>
      <c r="AU79" s="219"/>
      <c r="AV79" s="369"/>
      <c r="AW79" s="344"/>
      <c r="AX79" s="344"/>
      <c r="AY79" s="344"/>
      <c r="AZ79" s="781"/>
      <c r="BA79" s="1140"/>
      <c r="BB79" s="344"/>
      <c r="BC79" s="344"/>
      <c r="BD79" s="344"/>
      <c r="BE79" s="344"/>
      <c r="BF79" s="344"/>
      <c r="BG79" s="1141"/>
      <c r="BH79" s="1137"/>
      <c r="BI79" s="1138"/>
      <c r="BJ79" s="1158"/>
      <c r="BK79" s="1227"/>
      <c r="BL79" s="1228"/>
      <c r="BM79" s="1139"/>
      <c r="BN79" s="253"/>
      <c r="BO79" s="253"/>
      <c r="BP79" s="1151"/>
      <c r="BQ79" s="1512"/>
      <c r="BR79" s="1155"/>
      <c r="BS79" s="1155"/>
      <c r="BT79" s="1109"/>
      <c r="BU79" s="376"/>
      <c r="BW79" s="549"/>
      <c r="BY79" s="549"/>
      <c r="CA79" s="549"/>
      <c r="CC79" s="549"/>
      <c r="CE79" s="549"/>
    </row>
    <row r="80" spans="2:83" ht="27" customHeight="1" x14ac:dyDescent="0.25">
      <c r="B80" s="1463" t="s">
        <v>365</v>
      </c>
      <c r="C80" s="1472" t="s">
        <v>38</v>
      </c>
      <c r="D80" s="1474" t="s">
        <v>342</v>
      </c>
      <c r="E80" s="1474" t="s">
        <v>342</v>
      </c>
      <c r="F80" s="1474" t="s">
        <v>342</v>
      </c>
      <c r="G80" s="1476" t="s">
        <v>342</v>
      </c>
      <c r="H80" s="505" t="s">
        <v>330</v>
      </c>
      <c r="I80" s="40"/>
      <c r="J80" s="41"/>
      <c r="K80" s="91"/>
      <c r="L80" s="121"/>
      <c r="M80" s="92"/>
      <c r="N80" s="92"/>
      <c r="O80" s="92"/>
      <c r="P80" s="92"/>
      <c r="Q80" s="92"/>
      <c r="R80" s="92"/>
      <c r="S80" s="92"/>
      <c r="T80" s="92"/>
      <c r="U80" s="130"/>
      <c r="V80" s="130"/>
      <c r="W80" s="205"/>
      <c r="X80" s="121"/>
      <c r="Y80" s="92"/>
      <c r="Z80" s="92"/>
      <c r="AA80" s="92"/>
      <c r="AB80" s="92"/>
      <c r="AC80" s="92"/>
      <c r="AD80" s="92"/>
      <c r="AE80" s="92"/>
      <c r="AF80" s="92"/>
      <c r="AG80" s="122"/>
      <c r="AH80" s="122"/>
      <c r="AI80" s="130"/>
      <c r="AJ80" s="178"/>
      <c r="AK80" s="173"/>
      <c r="AL80" s="122"/>
      <c r="AM80" s="122"/>
      <c r="AN80" s="130"/>
      <c r="AO80" s="122"/>
      <c r="AP80" s="130"/>
      <c r="AQ80" s="122"/>
      <c r="AR80" s="130"/>
      <c r="AS80" s="122"/>
      <c r="AT80" s="130"/>
      <c r="AU80" s="363"/>
      <c r="AV80" s="114"/>
      <c r="AW80" s="66"/>
      <c r="AX80" s="66"/>
      <c r="AY80" s="66"/>
      <c r="AZ80" s="355"/>
      <c r="BA80" s="374"/>
      <c r="BB80" s="66"/>
      <c r="BC80" s="66"/>
      <c r="BD80" s="66"/>
      <c r="BE80" s="66"/>
      <c r="BF80" s="66"/>
      <c r="BG80" s="96"/>
      <c r="BH80" s="1071"/>
      <c r="BI80" s="1003"/>
      <c r="BJ80" s="1078"/>
      <c r="BK80" s="1231"/>
      <c r="BL80" s="1187"/>
      <c r="BM80" s="1115"/>
      <c r="BN80" s="94"/>
      <c r="BO80" s="94"/>
      <c r="BP80" s="1072"/>
      <c r="BQ80" s="1512"/>
      <c r="BR80" s="1073"/>
      <c r="BS80" s="1073"/>
      <c r="BT80" s="1080"/>
      <c r="BU80" s="376"/>
      <c r="BW80" s="549"/>
      <c r="BY80" s="549"/>
      <c r="CA80" s="549"/>
      <c r="CC80" s="549"/>
      <c r="CE80" s="549"/>
    </row>
    <row r="81" spans="2:83" ht="27" customHeight="1" x14ac:dyDescent="0.25">
      <c r="B81" s="1463"/>
      <c r="C81" s="1465"/>
      <c r="D81" s="1467"/>
      <c r="E81" s="1467"/>
      <c r="F81" s="1467"/>
      <c r="G81" s="1469"/>
      <c r="H81" s="484" t="s">
        <v>331</v>
      </c>
      <c r="I81" s="145"/>
      <c r="J81" s="146"/>
      <c r="K81" s="147"/>
      <c r="L81" s="148"/>
      <c r="M81" s="149"/>
      <c r="N81" s="149"/>
      <c r="O81" s="149"/>
      <c r="P81" s="149"/>
      <c r="Q81" s="149"/>
      <c r="R81" s="149"/>
      <c r="S81" s="149"/>
      <c r="T81" s="149"/>
      <c r="U81" s="192"/>
      <c r="V81" s="247"/>
      <c r="W81" s="248"/>
      <c r="X81" s="249"/>
      <c r="Y81" s="250"/>
      <c r="Z81" s="251"/>
      <c r="AA81" s="252"/>
      <c r="AB81" s="252"/>
      <c r="AC81" s="253"/>
      <c r="AD81" s="253"/>
      <c r="AE81" s="253"/>
      <c r="AF81" s="253"/>
      <c r="AG81" s="254"/>
      <c r="AH81" s="254"/>
      <c r="AI81" s="361"/>
      <c r="AJ81" s="340"/>
      <c r="AK81" s="341"/>
      <c r="AL81" s="342"/>
      <c r="AM81" s="343"/>
      <c r="AN81" s="343"/>
      <c r="AO81" s="344"/>
      <c r="AP81" s="344"/>
      <c r="AQ81" s="344"/>
      <c r="AR81" s="344"/>
      <c r="AS81" s="345"/>
      <c r="AT81" s="345"/>
      <c r="AU81" s="346"/>
      <c r="AV81" s="369"/>
      <c r="AW81" s="344"/>
      <c r="AX81" s="344"/>
      <c r="AY81" s="344"/>
      <c r="AZ81" s="781"/>
      <c r="BA81" s="1140"/>
      <c r="BB81" s="344"/>
      <c r="BC81" s="344"/>
      <c r="BD81" s="344"/>
      <c r="BE81" s="344"/>
      <c r="BF81" s="344"/>
      <c r="BG81" s="1141"/>
      <c r="BH81" s="1137"/>
      <c r="BI81" s="1138"/>
      <c r="BJ81" s="1158"/>
      <c r="BK81" s="1227"/>
      <c r="BL81" s="1228"/>
      <c r="BM81" s="1139"/>
      <c r="BN81" s="253"/>
      <c r="BO81" s="253"/>
      <c r="BP81" s="1151"/>
      <c r="BQ81" s="1512"/>
      <c r="BR81" s="1155"/>
      <c r="BS81" s="1155"/>
      <c r="BT81" s="1109"/>
      <c r="BU81" s="376"/>
      <c r="BW81" s="549"/>
      <c r="BY81" s="549"/>
      <c r="CA81" s="549"/>
      <c r="CC81" s="549"/>
      <c r="CE81" s="549"/>
    </row>
    <row r="82" spans="2:83" ht="27" customHeight="1" x14ac:dyDescent="0.25">
      <c r="B82" s="1470" t="s">
        <v>366</v>
      </c>
      <c r="C82" s="1472" t="s">
        <v>38</v>
      </c>
      <c r="D82" s="1474" t="s">
        <v>342</v>
      </c>
      <c r="E82" s="1474" t="s">
        <v>342</v>
      </c>
      <c r="F82" s="1474" t="s">
        <v>342</v>
      </c>
      <c r="G82" s="1476" t="s">
        <v>342</v>
      </c>
      <c r="H82" s="409" t="s">
        <v>330</v>
      </c>
      <c r="I82" s="95"/>
      <c r="J82" s="66"/>
      <c r="K82" s="96"/>
      <c r="L82" s="114"/>
      <c r="M82" s="67"/>
      <c r="N82" s="67"/>
      <c r="O82" s="67"/>
      <c r="P82" s="67"/>
      <c r="Q82" s="67"/>
      <c r="R82" s="67"/>
      <c r="S82" s="67"/>
      <c r="T82" s="67"/>
      <c r="U82" s="126"/>
      <c r="V82" s="126"/>
      <c r="W82" s="206"/>
      <c r="X82" s="114"/>
      <c r="Y82" s="67"/>
      <c r="Z82" s="67"/>
      <c r="AA82" s="67"/>
      <c r="AB82" s="67"/>
      <c r="AC82" s="67"/>
      <c r="AD82" s="67"/>
      <c r="AE82" s="67"/>
      <c r="AF82" s="67"/>
      <c r="AG82" s="125"/>
      <c r="AH82" s="125"/>
      <c r="AI82" s="126"/>
      <c r="AJ82" s="179"/>
      <c r="AK82" s="174"/>
      <c r="AL82" s="125"/>
      <c r="AM82" s="125"/>
      <c r="AN82" s="126"/>
      <c r="AO82" s="125"/>
      <c r="AP82" s="126"/>
      <c r="AQ82" s="125"/>
      <c r="AR82" s="126"/>
      <c r="AS82" s="125"/>
      <c r="AT82" s="126"/>
      <c r="AU82" s="133"/>
      <c r="AV82" s="114"/>
      <c r="AW82" s="66"/>
      <c r="AX82" s="66"/>
      <c r="AY82" s="66"/>
      <c r="AZ82" s="355"/>
      <c r="BA82" s="374"/>
      <c r="BB82" s="66"/>
      <c r="BC82" s="66"/>
      <c r="BD82" s="66"/>
      <c r="BE82" s="66"/>
      <c r="BF82" s="66"/>
      <c r="BG82" s="96"/>
      <c r="BH82" s="1071"/>
      <c r="BI82" s="1003"/>
      <c r="BJ82" s="1078"/>
      <c r="BK82" s="1231"/>
      <c r="BL82" s="1187"/>
      <c r="BM82" s="1115"/>
      <c r="BN82" s="94"/>
      <c r="BO82" s="94"/>
      <c r="BP82" s="1072"/>
      <c r="BQ82" s="1512"/>
      <c r="BR82" s="1073"/>
      <c r="BS82" s="1073"/>
      <c r="BT82" s="1080"/>
      <c r="BU82" s="376"/>
      <c r="BW82" s="549"/>
      <c r="CC82" s="549"/>
      <c r="CE82" s="549"/>
    </row>
    <row r="83" spans="2:83" ht="27" customHeight="1" thickBot="1" x14ac:dyDescent="0.3">
      <c r="B83" s="1471"/>
      <c r="C83" s="1473"/>
      <c r="D83" s="1475"/>
      <c r="E83" s="1475"/>
      <c r="F83" s="1475"/>
      <c r="G83" s="1477"/>
      <c r="H83" s="696" t="s">
        <v>331</v>
      </c>
      <c r="I83" s="104"/>
      <c r="J83" s="105"/>
      <c r="K83" s="137"/>
      <c r="L83" s="138"/>
      <c r="M83" s="57"/>
      <c r="N83" s="57"/>
      <c r="O83" s="57"/>
      <c r="P83" s="57"/>
      <c r="Q83" s="57"/>
      <c r="R83" s="57"/>
      <c r="S83" s="57"/>
      <c r="T83" s="57"/>
      <c r="U83" s="191"/>
      <c r="V83" s="238"/>
      <c r="W83" s="239"/>
      <c r="X83" s="240"/>
      <c r="Y83" s="241"/>
      <c r="Z83" s="242"/>
      <c r="AA83" s="243"/>
      <c r="AB83" s="243"/>
      <c r="AC83" s="244"/>
      <c r="AD83" s="244"/>
      <c r="AE83" s="244"/>
      <c r="AF83" s="244"/>
      <c r="AG83" s="245"/>
      <c r="AH83" s="245"/>
      <c r="AI83" s="359"/>
      <c r="AJ83" s="337"/>
      <c r="AK83" s="338"/>
      <c r="AL83" s="339"/>
      <c r="AM83" s="336"/>
      <c r="AN83" s="336"/>
      <c r="AO83" s="332"/>
      <c r="AP83" s="332"/>
      <c r="AQ83" s="332"/>
      <c r="AR83" s="332"/>
      <c r="AS83" s="333"/>
      <c r="AT83" s="333"/>
      <c r="AU83" s="334"/>
      <c r="AV83" s="365"/>
      <c r="AW83" s="332"/>
      <c r="AX83" s="332"/>
      <c r="AY83" s="332"/>
      <c r="AZ83" s="783"/>
      <c r="BA83" s="1140"/>
      <c r="BB83" s="344"/>
      <c r="BC83" s="344"/>
      <c r="BD83" s="344"/>
      <c r="BE83" s="344"/>
      <c r="BF83" s="344"/>
      <c r="BG83" s="1141"/>
      <c r="BH83" s="1137"/>
      <c r="BI83" s="1138"/>
      <c r="BJ83" s="1158"/>
      <c r="BK83" s="1227"/>
      <c r="BL83" s="1228"/>
      <c r="BM83" s="1139"/>
      <c r="BN83" s="253"/>
      <c r="BO83" s="253"/>
      <c r="BP83" s="1151"/>
      <c r="BQ83" s="1513"/>
      <c r="BR83" s="1155"/>
      <c r="BS83" s="1155"/>
      <c r="BT83" s="1109"/>
      <c r="BU83" s="4"/>
    </row>
    <row r="84" spans="2:83" x14ac:dyDescent="0.3">
      <c r="BR84" s="1156"/>
      <c r="BS84" s="1156"/>
    </row>
    <row r="85" spans="2:83" ht="18" customHeight="1" x14ac:dyDescent="0.3">
      <c r="C85" s="5"/>
      <c r="D85" s="5"/>
      <c r="E85" s="5"/>
      <c r="F85" s="5"/>
      <c r="G85" s="5"/>
      <c r="H85" s="5"/>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row>
    <row r="86" spans="2:83" ht="18.75" customHeight="1" x14ac:dyDescent="0.3">
      <c r="C86" s="5"/>
      <c r="D86" s="5"/>
      <c r="E86" s="5"/>
      <c r="F86" s="5"/>
      <c r="G86" s="5"/>
      <c r="H86" s="5"/>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row>
    <row r="87" spans="2:83" ht="14" x14ac:dyDescent="0.3">
      <c r="C87" s="5"/>
      <c r="D87" s="5"/>
      <c r="E87" s="5"/>
      <c r="F87" s="5"/>
      <c r="G87" s="5"/>
      <c r="H87" s="5"/>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row>
    <row r="88" spans="2:83" ht="14" x14ac:dyDescent="0.3">
      <c r="C88" s="5"/>
      <c r="D88" s="5"/>
      <c r="E88" s="5"/>
      <c r="F88" s="5"/>
      <c r="G88" s="5"/>
      <c r="H88" s="5"/>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row>
    <row r="89" spans="2:83" x14ac:dyDescent="0.3">
      <c r="C89" s="5"/>
      <c r="D89" s="5"/>
      <c r="E89" s="5"/>
      <c r="F89" s="5"/>
      <c r="G89" s="5"/>
      <c r="H89" s="5"/>
      <c r="I89" s="4"/>
      <c r="J89" s="4"/>
      <c r="K89" s="4"/>
      <c r="L89" s="4"/>
      <c r="M89" s="4"/>
      <c r="N89" s="4"/>
      <c r="O89" s="4"/>
      <c r="P89" s="4"/>
      <c r="Q89" s="4"/>
      <c r="R89" s="4"/>
      <c r="S89" s="4"/>
      <c r="T89" s="4"/>
      <c r="U89" s="6"/>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row>
    <row r="90" spans="2:83" x14ac:dyDescent="0.3">
      <c r="C90" s="5"/>
      <c r="D90" s="5"/>
      <c r="E90" s="5"/>
      <c r="F90" s="5"/>
      <c r="G90" s="5"/>
      <c r="H90" s="5"/>
      <c r="I90" s="4"/>
      <c r="J90" s="4"/>
      <c r="K90" s="4"/>
      <c r="L90" s="4"/>
      <c r="M90" s="4"/>
      <c r="N90" s="4"/>
      <c r="O90" s="4"/>
      <c r="P90" s="4"/>
      <c r="Q90" s="4"/>
      <c r="R90" s="4"/>
      <c r="S90" s="4"/>
      <c r="T90" s="4"/>
      <c r="U90" s="6"/>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row>
    <row r="91" spans="2:83" x14ac:dyDescent="0.3">
      <c r="C91" s="5"/>
      <c r="D91" s="5"/>
      <c r="E91" s="5"/>
      <c r="F91" s="5"/>
      <c r="G91" s="5"/>
      <c r="H91" s="5"/>
      <c r="I91" s="4"/>
      <c r="J91" s="4"/>
      <c r="K91" s="4"/>
      <c r="L91" s="4"/>
      <c r="M91" s="4"/>
      <c r="N91" s="4"/>
      <c r="O91" s="4"/>
      <c r="P91" s="4"/>
      <c r="Q91" s="4"/>
      <c r="R91" s="4"/>
      <c r="S91" s="4"/>
      <c r="T91" s="4"/>
      <c r="U91" s="6"/>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row>
    <row r="92" spans="2:83" x14ac:dyDescent="0.3">
      <c r="C92" s="5"/>
      <c r="D92" s="5"/>
      <c r="E92" s="5"/>
      <c r="F92" s="5"/>
      <c r="G92" s="5"/>
      <c r="H92" s="5"/>
      <c r="I92" s="4"/>
      <c r="J92" s="4"/>
      <c r="K92" s="4"/>
      <c r="L92" s="4"/>
      <c r="M92" s="4"/>
      <c r="N92" s="4"/>
      <c r="O92" s="4"/>
      <c r="P92" s="4"/>
      <c r="Q92" s="4"/>
      <c r="R92" s="4"/>
      <c r="S92" s="4"/>
      <c r="T92" s="4"/>
      <c r="U92" s="6"/>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row>
    <row r="93" spans="2:83" x14ac:dyDescent="0.3">
      <c r="C93" s="5"/>
      <c r="D93" s="5"/>
      <c r="E93" s="5"/>
      <c r="F93" s="5"/>
      <c r="G93" s="5"/>
      <c r="H93" s="5"/>
      <c r="I93" s="4"/>
      <c r="J93" s="4"/>
      <c r="K93" s="4"/>
      <c r="L93" s="4"/>
      <c r="M93" s="4"/>
      <c r="N93" s="4"/>
      <c r="O93" s="4"/>
      <c r="P93" s="4"/>
      <c r="Q93" s="4"/>
      <c r="R93" s="4"/>
      <c r="S93" s="4"/>
      <c r="T93" s="4"/>
      <c r="U93" s="6"/>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row>
    <row r="94" spans="2:83" x14ac:dyDescent="0.3">
      <c r="C94" s="5"/>
      <c r="D94" s="5"/>
      <c r="E94" s="5"/>
      <c r="F94" s="5"/>
      <c r="G94" s="5"/>
      <c r="H94" s="5"/>
      <c r="I94" s="4"/>
      <c r="J94" s="4"/>
      <c r="K94" s="4"/>
      <c r="L94" s="4"/>
      <c r="M94" s="4"/>
      <c r="N94" s="4"/>
      <c r="O94" s="4"/>
      <c r="P94" s="4"/>
      <c r="Q94" s="4"/>
      <c r="R94" s="4"/>
      <c r="S94" s="4"/>
      <c r="T94" s="4"/>
      <c r="U94" s="6"/>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row>
    <row r="95" spans="2:83" x14ac:dyDescent="0.3">
      <c r="C95" s="5"/>
      <c r="D95" s="5"/>
      <c r="E95" s="5"/>
      <c r="F95" s="5"/>
      <c r="G95" s="5"/>
      <c r="H95" s="5"/>
      <c r="I95" s="4"/>
      <c r="J95" s="4"/>
      <c r="K95" s="4"/>
      <c r="L95" s="4"/>
      <c r="M95" s="4"/>
      <c r="N95" s="4"/>
      <c r="O95" s="4"/>
      <c r="P95" s="4"/>
      <c r="Q95" s="4"/>
      <c r="R95" s="4"/>
      <c r="S95" s="4"/>
      <c r="T95" s="4"/>
      <c r="U95" s="6"/>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row>
    <row r="96" spans="2:83" x14ac:dyDescent="0.3">
      <c r="C96" s="5"/>
      <c r="D96" s="5"/>
      <c r="E96" s="5"/>
      <c r="F96" s="5"/>
      <c r="G96" s="5"/>
      <c r="H96" s="5"/>
      <c r="I96" s="4"/>
      <c r="J96" s="4"/>
      <c r="K96" s="4"/>
      <c r="L96" s="4"/>
      <c r="M96" s="4"/>
      <c r="N96" s="4"/>
      <c r="O96" s="4"/>
      <c r="P96" s="4"/>
      <c r="Q96" s="4"/>
      <c r="R96" s="4"/>
      <c r="S96" s="4"/>
      <c r="T96" s="4"/>
      <c r="U96" s="6"/>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row>
    <row r="97" spans="3:73" x14ac:dyDescent="0.3">
      <c r="C97" s="5"/>
      <c r="D97" s="5"/>
      <c r="E97" s="5"/>
      <c r="F97" s="5"/>
      <c r="G97" s="5"/>
      <c r="H97" s="5"/>
      <c r="I97" s="4"/>
      <c r="J97" s="4"/>
      <c r="K97" s="4"/>
      <c r="L97" s="4"/>
      <c r="M97" s="4"/>
      <c r="N97" s="4"/>
      <c r="O97" s="4"/>
      <c r="P97" s="4"/>
      <c r="Q97" s="4"/>
      <c r="R97" s="4"/>
      <c r="S97" s="4"/>
      <c r="T97" s="4"/>
      <c r="U97" s="6"/>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row>
    <row r="98" spans="3:73" x14ac:dyDescent="0.3">
      <c r="C98" s="5"/>
      <c r="D98" s="5"/>
      <c r="E98" s="5"/>
      <c r="F98" s="5"/>
      <c r="G98" s="5"/>
      <c r="H98" s="5"/>
      <c r="I98" s="4"/>
      <c r="J98" s="4"/>
      <c r="K98" s="4"/>
      <c r="L98" s="4"/>
      <c r="M98" s="4"/>
      <c r="N98" s="4"/>
      <c r="O98" s="4"/>
      <c r="P98" s="4"/>
      <c r="Q98" s="4"/>
      <c r="R98" s="4"/>
      <c r="S98" s="4"/>
      <c r="T98" s="4"/>
      <c r="U98" s="6"/>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row>
    <row r="99" spans="3:73" x14ac:dyDescent="0.3">
      <c r="C99" s="5"/>
      <c r="D99" s="5"/>
      <c r="E99" s="5"/>
      <c r="F99" s="5"/>
      <c r="G99" s="5"/>
      <c r="H99" s="5"/>
      <c r="I99" s="4"/>
      <c r="J99" s="4"/>
      <c r="K99" s="4"/>
      <c r="L99" s="4"/>
      <c r="M99" s="4"/>
      <c r="N99" s="4"/>
      <c r="O99" s="4"/>
      <c r="P99" s="4"/>
      <c r="Q99" s="4"/>
      <c r="R99" s="4"/>
      <c r="S99" s="4"/>
      <c r="T99" s="4"/>
      <c r="U99" s="6"/>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row>
    <row r="100" spans="3:73" x14ac:dyDescent="0.3">
      <c r="C100" s="5"/>
      <c r="D100" s="5"/>
      <c r="E100" s="5"/>
      <c r="F100" s="5"/>
      <c r="G100" s="5"/>
      <c r="H100" s="5"/>
      <c r="I100" s="4"/>
      <c r="J100" s="4"/>
      <c r="K100" s="4"/>
      <c r="L100" s="4"/>
      <c r="M100" s="4"/>
      <c r="N100" s="4"/>
      <c r="O100" s="4"/>
      <c r="P100" s="4"/>
      <c r="Q100" s="4"/>
      <c r="R100" s="4"/>
      <c r="S100" s="4"/>
      <c r="T100" s="4"/>
      <c r="U100" s="6"/>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row>
    <row r="101" spans="3:73" x14ac:dyDescent="0.3">
      <c r="C101" s="5"/>
      <c r="D101" s="5"/>
      <c r="E101" s="5"/>
      <c r="F101" s="5"/>
      <c r="G101" s="5"/>
      <c r="H101" s="5"/>
      <c r="I101" s="4"/>
      <c r="J101" s="4"/>
      <c r="K101" s="4"/>
      <c r="L101" s="4"/>
      <c r="M101" s="4"/>
      <c r="N101" s="4"/>
      <c r="O101" s="4"/>
      <c r="P101" s="4"/>
      <c r="Q101" s="4"/>
      <c r="R101" s="4"/>
      <c r="S101" s="4"/>
      <c r="T101" s="4"/>
      <c r="U101" s="6"/>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row>
    <row r="102" spans="3:73" x14ac:dyDescent="0.3">
      <c r="C102" s="5"/>
      <c r="D102" s="5"/>
      <c r="E102" s="5"/>
      <c r="F102" s="5"/>
      <c r="G102" s="5"/>
      <c r="H102" s="5"/>
      <c r="I102" s="4"/>
      <c r="J102" s="4"/>
      <c r="K102" s="4"/>
      <c r="L102" s="4"/>
      <c r="M102" s="4"/>
      <c r="N102" s="4"/>
      <c r="O102" s="4"/>
      <c r="P102" s="4"/>
      <c r="Q102" s="4"/>
      <c r="R102" s="4"/>
      <c r="S102" s="4"/>
      <c r="T102" s="4"/>
      <c r="U102" s="6"/>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row>
    <row r="103" spans="3:73" x14ac:dyDescent="0.3">
      <c r="C103" s="5"/>
      <c r="D103" s="5"/>
      <c r="E103" s="5"/>
      <c r="F103" s="5"/>
      <c r="G103" s="5"/>
      <c r="H103" s="5"/>
      <c r="I103" s="4"/>
      <c r="J103" s="4"/>
      <c r="K103" s="4"/>
      <c r="L103" s="4"/>
      <c r="M103" s="4"/>
      <c r="N103" s="4"/>
      <c r="O103" s="4"/>
      <c r="P103" s="4"/>
      <c r="Q103" s="4"/>
      <c r="R103" s="4"/>
      <c r="S103" s="4"/>
      <c r="T103" s="4"/>
      <c r="U103" s="6"/>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row>
    <row r="104" spans="3:73" x14ac:dyDescent="0.3">
      <c r="C104" s="5"/>
      <c r="D104" s="5"/>
      <c r="E104" s="5"/>
      <c r="F104" s="5"/>
      <c r="G104" s="5"/>
      <c r="H104" s="5"/>
      <c r="I104" s="4"/>
      <c r="J104" s="4"/>
      <c r="K104" s="4"/>
      <c r="L104" s="4"/>
      <c r="M104" s="4"/>
      <c r="N104" s="4"/>
      <c r="O104" s="4"/>
      <c r="P104" s="4"/>
      <c r="Q104" s="4"/>
      <c r="R104" s="4"/>
      <c r="S104" s="4"/>
      <c r="T104" s="4"/>
      <c r="U104" s="6"/>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row>
    <row r="105" spans="3:73" x14ac:dyDescent="0.3">
      <c r="C105" s="5"/>
      <c r="D105" s="5"/>
      <c r="E105" s="5"/>
      <c r="F105" s="5"/>
      <c r="G105" s="5"/>
      <c r="H105" s="5"/>
      <c r="I105" s="4"/>
      <c r="J105" s="4"/>
      <c r="K105" s="4"/>
      <c r="L105" s="4"/>
      <c r="M105" s="4"/>
      <c r="N105" s="4"/>
      <c r="O105" s="4"/>
      <c r="P105" s="4"/>
      <c r="Q105" s="4"/>
      <c r="R105" s="4"/>
      <c r="S105" s="4"/>
      <c r="T105" s="4"/>
      <c r="U105" s="6"/>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row>
    <row r="106" spans="3:73" x14ac:dyDescent="0.3">
      <c r="C106" s="5"/>
      <c r="D106" s="5"/>
      <c r="E106" s="5"/>
      <c r="F106" s="5"/>
      <c r="G106" s="5"/>
      <c r="H106" s="5"/>
      <c r="I106" s="4"/>
      <c r="J106" s="4"/>
      <c r="K106" s="4"/>
      <c r="L106" s="4"/>
      <c r="M106" s="4"/>
      <c r="N106" s="4"/>
      <c r="O106" s="4"/>
      <c r="P106" s="4"/>
      <c r="Q106" s="4"/>
      <c r="R106" s="4"/>
      <c r="S106" s="4"/>
      <c r="T106" s="4"/>
      <c r="U106" s="6"/>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row>
    <row r="107" spans="3:73" x14ac:dyDescent="0.3">
      <c r="C107" s="5"/>
      <c r="D107" s="5"/>
      <c r="E107" s="5"/>
      <c r="F107" s="5"/>
      <c r="G107" s="5"/>
      <c r="H107" s="5"/>
      <c r="I107" s="4"/>
      <c r="J107" s="4"/>
      <c r="K107" s="4"/>
      <c r="L107" s="4"/>
      <c r="M107" s="4"/>
      <c r="N107" s="4"/>
      <c r="O107" s="4"/>
      <c r="P107" s="4"/>
      <c r="Q107" s="4"/>
      <c r="R107" s="4"/>
      <c r="S107" s="4"/>
      <c r="T107" s="4"/>
      <c r="U107" s="6"/>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row>
    <row r="108" spans="3:73" x14ac:dyDescent="0.3">
      <c r="C108" s="5"/>
      <c r="D108" s="5"/>
      <c r="E108" s="5"/>
      <c r="F108" s="5"/>
      <c r="G108" s="5"/>
      <c r="H108" s="5"/>
      <c r="I108" s="4"/>
      <c r="J108" s="4"/>
      <c r="K108" s="4"/>
      <c r="L108" s="4"/>
      <c r="M108" s="4"/>
      <c r="N108" s="4"/>
      <c r="O108" s="4"/>
      <c r="P108" s="4"/>
      <c r="Q108" s="4"/>
      <c r="R108" s="4"/>
      <c r="S108" s="4"/>
      <c r="T108" s="4"/>
      <c r="U108" s="6"/>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row>
    <row r="109" spans="3:73" x14ac:dyDescent="0.3">
      <c r="C109" s="5"/>
      <c r="D109" s="5"/>
      <c r="E109" s="5"/>
      <c r="F109" s="5"/>
      <c r="G109" s="5"/>
      <c r="H109" s="5"/>
      <c r="I109" s="4"/>
      <c r="J109" s="4"/>
      <c r="K109" s="4"/>
      <c r="L109" s="4"/>
      <c r="M109" s="4"/>
      <c r="N109" s="4"/>
      <c r="O109" s="4"/>
      <c r="P109" s="4"/>
      <c r="Q109" s="4"/>
      <c r="R109" s="4"/>
      <c r="S109" s="4"/>
      <c r="T109" s="4"/>
      <c r="U109" s="6"/>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row>
    <row r="110" spans="3:73" x14ac:dyDescent="0.3">
      <c r="C110" s="5"/>
      <c r="D110" s="5"/>
      <c r="E110" s="5"/>
      <c r="F110" s="5"/>
      <c r="G110" s="5"/>
      <c r="H110" s="5"/>
      <c r="I110" s="4"/>
      <c r="J110" s="4"/>
      <c r="K110" s="4"/>
      <c r="L110" s="4"/>
      <c r="M110" s="4"/>
      <c r="N110" s="4"/>
      <c r="O110" s="4"/>
      <c r="P110" s="4"/>
      <c r="Q110" s="4"/>
      <c r="R110" s="4"/>
      <c r="S110" s="4"/>
      <c r="T110" s="4"/>
      <c r="U110" s="6"/>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row>
    <row r="111" spans="3:73" x14ac:dyDescent="0.3">
      <c r="C111" s="5"/>
      <c r="D111" s="5"/>
      <c r="E111" s="5"/>
      <c r="F111" s="5"/>
      <c r="G111" s="5"/>
      <c r="H111" s="5"/>
      <c r="I111" s="4"/>
      <c r="J111" s="4"/>
      <c r="K111" s="4"/>
      <c r="L111" s="4"/>
      <c r="M111" s="4"/>
      <c r="N111" s="4"/>
      <c r="O111" s="4"/>
      <c r="P111" s="4"/>
      <c r="Q111" s="4"/>
      <c r="R111" s="4"/>
      <c r="S111" s="4"/>
      <c r="T111" s="4"/>
      <c r="U111" s="6"/>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row>
    <row r="112" spans="3:73" x14ac:dyDescent="0.3">
      <c r="C112" s="5"/>
      <c r="D112" s="5"/>
      <c r="E112" s="5"/>
      <c r="F112" s="5"/>
      <c r="G112" s="5"/>
      <c r="H112" s="5"/>
      <c r="I112" s="4"/>
      <c r="J112" s="4"/>
      <c r="K112" s="4"/>
      <c r="L112" s="4"/>
      <c r="M112" s="4"/>
      <c r="N112" s="4"/>
      <c r="O112" s="4"/>
      <c r="P112" s="4"/>
      <c r="Q112" s="4"/>
      <c r="R112" s="4"/>
      <c r="S112" s="4"/>
      <c r="T112" s="4"/>
      <c r="U112" s="6"/>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row>
    <row r="113" spans="3:73" x14ac:dyDescent="0.3">
      <c r="C113" s="5"/>
      <c r="D113" s="5"/>
      <c r="E113" s="5"/>
      <c r="F113" s="5"/>
      <c r="G113" s="5"/>
      <c r="H113" s="5"/>
      <c r="I113" s="4"/>
      <c r="J113" s="4"/>
      <c r="K113" s="4"/>
      <c r="L113" s="4"/>
      <c r="M113" s="4"/>
      <c r="N113" s="4"/>
      <c r="O113" s="4"/>
      <c r="P113" s="4"/>
      <c r="Q113" s="4"/>
      <c r="R113" s="4"/>
      <c r="S113" s="4"/>
      <c r="T113" s="4"/>
      <c r="U113" s="6"/>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row>
    <row r="114" spans="3:73" x14ac:dyDescent="0.3">
      <c r="C114" s="5"/>
      <c r="D114" s="5"/>
      <c r="E114" s="5"/>
      <c r="F114" s="5"/>
      <c r="G114" s="5"/>
      <c r="H114" s="5"/>
      <c r="I114" s="4"/>
      <c r="J114" s="4"/>
      <c r="K114" s="4"/>
      <c r="L114" s="4"/>
      <c r="M114" s="4"/>
      <c r="N114" s="4"/>
      <c r="O114" s="4"/>
      <c r="P114" s="4"/>
      <c r="Q114" s="4"/>
      <c r="R114" s="4"/>
      <c r="S114" s="4"/>
      <c r="T114" s="4"/>
      <c r="U114" s="6"/>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row>
    <row r="115" spans="3:73" x14ac:dyDescent="0.3">
      <c r="C115" s="5"/>
      <c r="D115" s="5"/>
      <c r="E115" s="5"/>
      <c r="F115" s="5"/>
      <c r="G115" s="5"/>
      <c r="H115" s="5"/>
      <c r="I115" s="4"/>
      <c r="J115" s="4"/>
      <c r="K115" s="4"/>
      <c r="L115" s="4"/>
      <c r="M115" s="4"/>
      <c r="N115" s="4"/>
      <c r="O115" s="4"/>
      <c r="P115" s="4"/>
      <c r="Q115" s="4"/>
      <c r="R115" s="4"/>
      <c r="S115" s="4"/>
      <c r="T115" s="4"/>
      <c r="U115" s="6"/>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row>
    <row r="116" spans="3:73" x14ac:dyDescent="0.3">
      <c r="C116" s="5"/>
      <c r="D116" s="5"/>
      <c r="E116" s="5"/>
      <c r="F116" s="5"/>
      <c r="G116" s="5"/>
      <c r="H116" s="5"/>
      <c r="I116" s="4"/>
      <c r="J116" s="4"/>
      <c r="K116" s="4"/>
      <c r="L116" s="4"/>
      <c r="M116" s="4"/>
      <c r="N116" s="4"/>
      <c r="O116" s="4"/>
      <c r="P116" s="4"/>
      <c r="Q116" s="4"/>
      <c r="R116" s="4"/>
      <c r="S116" s="4"/>
      <c r="T116" s="4"/>
      <c r="U116" s="6"/>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row>
    <row r="117" spans="3:73" x14ac:dyDescent="0.3">
      <c r="C117" s="5"/>
      <c r="D117" s="5"/>
      <c r="E117" s="5"/>
      <c r="F117" s="5"/>
      <c r="G117" s="5"/>
      <c r="H117" s="5"/>
      <c r="I117" s="4"/>
      <c r="J117" s="4"/>
      <c r="K117" s="4"/>
      <c r="L117" s="4"/>
      <c r="M117" s="4"/>
      <c r="N117" s="4"/>
      <c r="O117" s="4"/>
      <c r="P117" s="4"/>
      <c r="Q117" s="4"/>
      <c r="R117" s="4"/>
      <c r="S117" s="4"/>
      <c r="T117" s="4"/>
      <c r="U117" s="6"/>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row>
    <row r="118" spans="3:73" x14ac:dyDescent="0.3">
      <c r="C118" s="5"/>
      <c r="D118" s="5"/>
      <c r="E118" s="5"/>
      <c r="F118" s="5"/>
      <c r="G118" s="5"/>
      <c r="H118" s="5"/>
      <c r="I118" s="4"/>
      <c r="J118" s="4"/>
      <c r="K118" s="4"/>
      <c r="L118" s="4"/>
      <c r="M118" s="4"/>
      <c r="N118" s="4"/>
      <c r="O118" s="4"/>
      <c r="P118" s="4"/>
      <c r="Q118" s="4"/>
      <c r="R118" s="4"/>
      <c r="S118" s="4"/>
      <c r="T118" s="4"/>
      <c r="U118" s="6"/>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row>
    <row r="119" spans="3:73" x14ac:dyDescent="0.3">
      <c r="C119" s="5"/>
      <c r="D119" s="5"/>
      <c r="E119" s="5"/>
      <c r="F119" s="5"/>
      <c r="G119" s="5"/>
      <c r="H119" s="5"/>
      <c r="I119" s="4"/>
      <c r="J119" s="4"/>
      <c r="K119" s="4"/>
      <c r="L119" s="4"/>
      <c r="M119" s="4"/>
      <c r="N119" s="4"/>
      <c r="O119" s="4"/>
      <c r="P119" s="4"/>
      <c r="Q119" s="4"/>
      <c r="R119" s="4"/>
      <c r="S119" s="4"/>
      <c r="T119" s="4"/>
      <c r="U119" s="6"/>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row>
    <row r="120" spans="3:73" x14ac:dyDescent="0.3">
      <c r="C120" s="5"/>
      <c r="D120" s="5"/>
      <c r="E120" s="5"/>
      <c r="F120" s="5"/>
      <c r="G120" s="5"/>
      <c r="H120" s="5"/>
      <c r="I120" s="4"/>
      <c r="J120" s="4"/>
      <c r="K120" s="4"/>
      <c r="L120" s="4"/>
      <c r="M120" s="4"/>
      <c r="N120" s="4"/>
      <c r="O120" s="4"/>
      <c r="P120" s="4"/>
      <c r="Q120" s="4"/>
      <c r="R120" s="4"/>
      <c r="S120" s="4"/>
      <c r="T120" s="4"/>
      <c r="U120" s="6"/>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row>
    <row r="121" spans="3:73" x14ac:dyDescent="0.3">
      <c r="C121" s="5"/>
      <c r="D121" s="5"/>
      <c r="E121" s="5"/>
      <c r="F121" s="5"/>
      <c r="G121" s="5"/>
      <c r="H121" s="5"/>
      <c r="I121" s="4"/>
      <c r="J121" s="4"/>
      <c r="K121" s="4"/>
      <c r="L121" s="4"/>
      <c r="M121" s="4"/>
      <c r="N121" s="4"/>
      <c r="O121" s="4"/>
      <c r="P121" s="4"/>
      <c r="Q121" s="4"/>
      <c r="R121" s="4"/>
      <c r="S121" s="4"/>
      <c r="T121" s="4"/>
      <c r="U121" s="6"/>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row>
    <row r="122" spans="3:73" x14ac:dyDescent="0.3">
      <c r="C122" s="5"/>
      <c r="D122" s="5"/>
      <c r="E122" s="5"/>
      <c r="F122" s="5"/>
      <c r="G122" s="5"/>
      <c r="H122" s="5"/>
      <c r="I122" s="4"/>
      <c r="J122" s="4"/>
      <c r="K122" s="4"/>
      <c r="L122" s="4"/>
      <c r="M122" s="4"/>
      <c r="N122" s="4"/>
      <c r="O122" s="4"/>
      <c r="P122" s="4"/>
      <c r="Q122" s="4"/>
      <c r="R122" s="4"/>
      <c r="S122" s="4"/>
      <c r="T122" s="4"/>
      <c r="U122" s="6"/>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row>
    <row r="123" spans="3:73" x14ac:dyDescent="0.3">
      <c r="C123" s="5"/>
      <c r="D123" s="5"/>
      <c r="E123" s="5"/>
      <c r="F123" s="5"/>
      <c r="G123" s="5"/>
      <c r="H123" s="5"/>
      <c r="I123" s="4"/>
      <c r="J123" s="4"/>
      <c r="K123" s="4"/>
      <c r="L123" s="4"/>
      <c r="M123" s="4"/>
      <c r="N123" s="4"/>
      <c r="O123" s="4"/>
      <c r="P123" s="4"/>
      <c r="Q123" s="4"/>
      <c r="R123" s="4"/>
      <c r="S123" s="4"/>
      <c r="T123" s="4"/>
      <c r="U123" s="6"/>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row>
    <row r="124" spans="3:73" x14ac:dyDescent="0.3">
      <c r="C124" s="5"/>
      <c r="D124" s="5"/>
      <c r="E124" s="5"/>
      <c r="F124" s="5"/>
      <c r="G124" s="5"/>
      <c r="H124" s="5"/>
      <c r="I124" s="4"/>
      <c r="J124" s="4"/>
      <c r="K124" s="4"/>
      <c r="L124" s="4"/>
      <c r="M124" s="4"/>
      <c r="N124" s="4"/>
      <c r="O124" s="4"/>
      <c r="P124" s="4"/>
      <c r="Q124" s="4"/>
      <c r="R124" s="4"/>
      <c r="S124" s="4"/>
      <c r="T124" s="4"/>
      <c r="U124" s="6"/>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row>
    <row r="125" spans="3:73" x14ac:dyDescent="0.3">
      <c r="C125" s="5"/>
      <c r="D125" s="5"/>
      <c r="E125" s="5"/>
      <c r="F125" s="5"/>
      <c r="G125" s="5"/>
      <c r="H125" s="5"/>
      <c r="I125" s="4"/>
      <c r="J125" s="4"/>
      <c r="K125" s="4"/>
      <c r="L125" s="4"/>
      <c r="M125" s="4"/>
      <c r="N125" s="4"/>
      <c r="O125" s="4"/>
      <c r="P125" s="4"/>
      <c r="Q125" s="4"/>
      <c r="R125" s="4"/>
      <c r="S125" s="4"/>
      <c r="T125" s="4"/>
      <c r="U125" s="6"/>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row>
    <row r="126" spans="3:73" x14ac:dyDescent="0.3">
      <c r="C126" s="5"/>
      <c r="D126" s="5"/>
      <c r="E126" s="5"/>
      <c r="F126" s="5"/>
      <c r="G126" s="5"/>
      <c r="H126" s="5"/>
      <c r="I126" s="4"/>
      <c r="J126" s="4"/>
      <c r="K126" s="4"/>
      <c r="L126" s="4"/>
      <c r="M126" s="4"/>
      <c r="N126" s="4"/>
      <c r="O126" s="4"/>
      <c r="P126" s="4"/>
      <c r="Q126" s="4"/>
      <c r="R126" s="4"/>
      <c r="S126" s="4"/>
      <c r="T126" s="4"/>
      <c r="U126" s="6"/>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row>
    <row r="127" spans="3:73" x14ac:dyDescent="0.3">
      <c r="C127" s="5"/>
      <c r="D127" s="5"/>
      <c r="E127" s="5"/>
      <c r="F127" s="5"/>
      <c r="G127" s="5"/>
      <c r="H127" s="5"/>
      <c r="I127" s="4"/>
      <c r="J127" s="4"/>
      <c r="K127" s="4"/>
      <c r="L127" s="4"/>
      <c r="M127" s="4"/>
      <c r="N127" s="4"/>
      <c r="O127" s="4"/>
      <c r="P127" s="4"/>
      <c r="Q127" s="4"/>
      <c r="R127" s="4"/>
      <c r="S127" s="4"/>
      <c r="T127" s="4"/>
      <c r="U127" s="6"/>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row>
    <row r="128" spans="3:73" x14ac:dyDescent="0.3">
      <c r="C128" s="5"/>
      <c r="D128" s="5"/>
      <c r="E128" s="5"/>
      <c r="F128" s="5"/>
      <c r="G128" s="5"/>
      <c r="H128" s="5"/>
      <c r="I128" s="4"/>
      <c r="J128" s="4"/>
      <c r="K128" s="4"/>
      <c r="L128" s="4"/>
      <c r="M128" s="4"/>
      <c r="N128" s="4"/>
      <c r="O128" s="4"/>
      <c r="P128" s="4"/>
      <c r="Q128" s="4"/>
      <c r="R128" s="4"/>
      <c r="S128" s="4"/>
      <c r="T128" s="4"/>
      <c r="U128" s="6"/>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row>
    <row r="129" spans="3:73" x14ac:dyDescent="0.3">
      <c r="C129" s="5"/>
      <c r="D129" s="5"/>
      <c r="E129" s="5"/>
      <c r="F129" s="5"/>
      <c r="G129" s="5"/>
      <c r="H129" s="5"/>
      <c r="I129" s="4"/>
      <c r="J129" s="4"/>
      <c r="K129" s="4"/>
      <c r="L129" s="4"/>
      <c r="M129" s="4"/>
      <c r="N129" s="4"/>
      <c r="O129" s="4"/>
      <c r="P129" s="4"/>
      <c r="Q129" s="4"/>
      <c r="R129" s="4"/>
      <c r="S129" s="4"/>
      <c r="T129" s="4"/>
      <c r="U129" s="6"/>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row>
    <row r="130" spans="3:73" x14ac:dyDescent="0.3">
      <c r="C130" s="5"/>
      <c r="D130" s="5"/>
      <c r="E130" s="5"/>
      <c r="F130" s="5"/>
      <c r="G130" s="5"/>
      <c r="H130" s="5"/>
      <c r="I130" s="4"/>
      <c r="J130" s="4"/>
      <c r="K130" s="4"/>
      <c r="L130" s="4"/>
      <c r="M130" s="4"/>
      <c r="N130" s="4"/>
      <c r="O130" s="4"/>
      <c r="P130" s="4"/>
      <c r="Q130" s="4"/>
      <c r="R130" s="4"/>
      <c r="S130" s="4"/>
      <c r="T130" s="4"/>
      <c r="U130" s="6"/>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row>
    <row r="131" spans="3:73" x14ac:dyDescent="0.3">
      <c r="C131" s="5"/>
      <c r="D131" s="5"/>
      <c r="E131" s="5"/>
      <c r="F131" s="5"/>
      <c r="G131" s="5"/>
      <c r="H131" s="5"/>
      <c r="I131" s="4"/>
      <c r="J131" s="4"/>
      <c r="K131" s="4"/>
      <c r="L131" s="4"/>
      <c r="M131" s="4"/>
      <c r="N131" s="4"/>
      <c r="O131" s="4"/>
      <c r="P131" s="4"/>
      <c r="Q131" s="4"/>
      <c r="R131" s="4"/>
      <c r="S131" s="4"/>
      <c r="T131" s="4"/>
      <c r="U131" s="6"/>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row>
    <row r="132" spans="3:73" x14ac:dyDescent="0.3">
      <c r="C132" s="5"/>
      <c r="D132" s="5"/>
      <c r="E132" s="5"/>
      <c r="F132" s="5"/>
      <c r="G132" s="5"/>
      <c r="H132" s="5"/>
      <c r="I132" s="4"/>
      <c r="J132" s="4"/>
      <c r="K132" s="4"/>
      <c r="L132" s="4"/>
      <c r="M132" s="4"/>
      <c r="N132" s="4"/>
      <c r="O132" s="4"/>
      <c r="P132" s="4"/>
      <c r="Q132" s="4"/>
      <c r="R132" s="4"/>
      <c r="S132" s="4"/>
      <c r="T132" s="4"/>
      <c r="U132" s="6"/>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row>
    <row r="133" spans="3:73" x14ac:dyDescent="0.3">
      <c r="C133" s="5"/>
      <c r="D133" s="5"/>
      <c r="E133" s="5"/>
      <c r="F133" s="5"/>
      <c r="G133" s="5"/>
      <c r="H133" s="5"/>
      <c r="I133" s="4"/>
      <c r="J133" s="4"/>
      <c r="K133" s="4"/>
      <c r="L133" s="4"/>
      <c r="M133" s="4"/>
      <c r="N133" s="4"/>
      <c r="O133" s="4"/>
      <c r="P133" s="4"/>
      <c r="Q133" s="4"/>
      <c r="R133" s="4"/>
      <c r="S133" s="4"/>
      <c r="T133" s="4"/>
      <c r="U133" s="6"/>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row>
    <row r="134" spans="3:73" x14ac:dyDescent="0.3">
      <c r="C134" s="5"/>
      <c r="D134" s="5"/>
      <c r="E134" s="5"/>
      <c r="F134" s="5"/>
      <c r="G134" s="5"/>
      <c r="H134" s="5"/>
      <c r="I134" s="4"/>
      <c r="J134" s="4"/>
      <c r="K134" s="4"/>
      <c r="L134" s="4"/>
      <c r="M134" s="4"/>
      <c r="N134" s="4"/>
      <c r="O134" s="4"/>
      <c r="P134" s="4"/>
      <c r="Q134" s="4"/>
      <c r="R134" s="4"/>
      <c r="S134" s="4"/>
      <c r="T134" s="4"/>
      <c r="U134" s="6"/>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row>
    <row r="135" spans="3:73" x14ac:dyDescent="0.3">
      <c r="C135" s="5"/>
      <c r="D135" s="5"/>
      <c r="E135" s="5"/>
      <c r="F135" s="5"/>
      <c r="G135" s="5"/>
      <c r="H135" s="5"/>
      <c r="I135" s="4"/>
      <c r="J135" s="4"/>
      <c r="K135" s="4"/>
      <c r="L135" s="4"/>
      <c r="M135" s="4"/>
      <c r="N135" s="4"/>
      <c r="O135" s="4"/>
      <c r="P135" s="4"/>
      <c r="Q135" s="4"/>
      <c r="R135" s="4"/>
      <c r="S135" s="4"/>
      <c r="T135" s="4"/>
      <c r="U135" s="6"/>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row>
    <row r="136" spans="3:73" x14ac:dyDescent="0.3">
      <c r="C136" s="5"/>
      <c r="D136" s="5"/>
      <c r="E136" s="5"/>
      <c r="F136" s="5"/>
      <c r="G136" s="5"/>
      <c r="H136" s="5"/>
      <c r="I136" s="4"/>
      <c r="J136" s="4"/>
      <c r="K136" s="4"/>
      <c r="L136" s="4"/>
      <c r="M136" s="4"/>
      <c r="N136" s="4"/>
      <c r="O136" s="4"/>
      <c r="P136" s="4"/>
      <c r="Q136" s="4"/>
      <c r="R136" s="4"/>
      <c r="S136" s="4"/>
      <c r="T136" s="4"/>
      <c r="U136" s="6"/>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row>
    <row r="137" spans="3:73" x14ac:dyDescent="0.3">
      <c r="C137" s="5"/>
      <c r="D137" s="5"/>
      <c r="E137" s="5"/>
      <c r="F137" s="5"/>
      <c r="G137" s="5"/>
      <c r="H137" s="5"/>
      <c r="I137" s="4"/>
      <c r="J137" s="4"/>
      <c r="K137" s="4"/>
      <c r="L137" s="4"/>
      <c r="M137" s="4"/>
      <c r="N137" s="4"/>
      <c r="O137" s="4"/>
      <c r="P137" s="4"/>
      <c r="Q137" s="4"/>
      <c r="R137" s="4"/>
      <c r="S137" s="4"/>
      <c r="T137" s="4"/>
      <c r="U137" s="6"/>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row>
    <row r="138" spans="3:73" x14ac:dyDescent="0.3">
      <c r="C138" s="5"/>
      <c r="D138" s="5"/>
      <c r="E138" s="5"/>
      <c r="F138" s="5"/>
      <c r="G138" s="5"/>
      <c r="H138" s="5"/>
      <c r="I138" s="4"/>
      <c r="J138" s="4"/>
      <c r="K138" s="4"/>
      <c r="L138" s="4"/>
      <c r="M138" s="4"/>
      <c r="N138" s="4"/>
      <c r="O138" s="4"/>
      <c r="P138" s="4"/>
      <c r="Q138" s="4"/>
      <c r="R138" s="4"/>
      <c r="S138" s="4"/>
      <c r="T138" s="4"/>
      <c r="U138" s="6"/>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row>
    <row r="139" spans="3:73" x14ac:dyDescent="0.3">
      <c r="C139" s="5"/>
      <c r="D139" s="5"/>
      <c r="E139" s="5"/>
      <c r="F139" s="5"/>
      <c r="G139" s="5"/>
      <c r="H139" s="5"/>
      <c r="I139" s="4"/>
      <c r="J139" s="4"/>
      <c r="K139" s="4"/>
      <c r="L139" s="4"/>
      <c r="M139" s="4"/>
      <c r="N139" s="4"/>
      <c r="O139" s="4"/>
      <c r="P139" s="4"/>
      <c r="Q139" s="4"/>
      <c r="R139" s="4"/>
      <c r="S139" s="4"/>
      <c r="T139" s="4"/>
      <c r="U139" s="6"/>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row>
    <row r="140" spans="3:73" x14ac:dyDescent="0.3">
      <c r="C140" s="5"/>
      <c r="D140" s="5"/>
      <c r="E140" s="5"/>
      <c r="F140" s="5"/>
      <c r="G140" s="5"/>
      <c r="H140" s="5"/>
      <c r="I140" s="4"/>
      <c r="J140" s="4"/>
      <c r="K140" s="4"/>
      <c r="L140" s="4"/>
      <c r="M140" s="4"/>
      <c r="N140" s="4"/>
      <c r="O140" s="4"/>
      <c r="P140" s="4"/>
      <c r="Q140" s="4"/>
      <c r="R140" s="4"/>
      <c r="S140" s="4"/>
      <c r="T140" s="4"/>
      <c r="U140" s="6"/>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row>
    <row r="141" spans="3:73" x14ac:dyDescent="0.3">
      <c r="C141" s="5"/>
      <c r="D141" s="5"/>
      <c r="E141" s="5"/>
      <c r="F141" s="5"/>
      <c r="G141" s="5"/>
      <c r="H141" s="5"/>
      <c r="I141" s="4"/>
      <c r="J141" s="4"/>
      <c r="K141" s="4"/>
      <c r="L141" s="4"/>
      <c r="M141" s="4"/>
      <c r="N141" s="4"/>
      <c r="O141" s="4"/>
      <c r="P141" s="4"/>
      <c r="Q141" s="4"/>
      <c r="R141" s="4"/>
      <c r="S141" s="4"/>
      <c r="T141" s="4"/>
      <c r="U141" s="6"/>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row>
    <row r="142" spans="3:73" x14ac:dyDescent="0.3">
      <c r="C142" s="5"/>
      <c r="D142" s="5"/>
      <c r="E142" s="5"/>
      <c r="F142" s="5"/>
      <c r="G142" s="5"/>
      <c r="H142" s="5"/>
      <c r="I142" s="4"/>
      <c r="J142" s="4"/>
      <c r="K142" s="4"/>
      <c r="L142" s="4"/>
      <c r="M142" s="4"/>
      <c r="N142" s="4"/>
      <c r="O142" s="4"/>
      <c r="P142" s="4"/>
      <c r="Q142" s="4"/>
      <c r="R142" s="4"/>
      <c r="S142" s="4"/>
      <c r="T142" s="4"/>
      <c r="U142" s="6"/>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row>
    <row r="143" spans="3:73" x14ac:dyDescent="0.3">
      <c r="C143" s="5"/>
      <c r="D143" s="5"/>
      <c r="E143" s="5"/>
      <c r="F143" s="5"/>
      <c r="G143" s="5"/>
      <c r="H143" s="5"/>
      <c r="I143" s="4"/>
      <c r="J143" s="4"/>
      <c r="K143" s="4"/>
      <c r="L143" s="4"/>
      <c r="M143" s="4"/>
      <c r="N143" s="4"/>
      <c r="O143" s="4"/>
      <c r="P143" s="4"/>
      <c r="Q143" s="4"/>
      <c r="R143" s="4"/>
      <c r="S143" s="4"/>
      <c r="T143" s="4"/>
      <c r="U143" s="6"/>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row>
    <row r="144" spans="3:73" x14ac:dyDescent="0.3">
      <c r="C144" s="5"/>
      <c r="D144" s="5"/>
      <c r="E144" s="5"/>
      <c r="F144" s="5"/>
      <c r="G144" s="5"/>
      <c r="H144" s="5"/>
      <c r="I144" s="4"/>
      <c r="J144" s="4"/>
      <c r="K144" s="4"/>
      <c r="L144" s="4"/>
      <c r="M144" s="4"/>
      <c r="N144" s="4"/>
      <c r="O144" s="4"/>
      <c r="P144" s="4"/>
      <c r="Q144" s="4"/>
      <c r="R144" s="4"/>
      <c r="S144" s="4"/>
      <c r="T144" s="4"/>
      <c r="U144" s="6"/>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row>
  </sheetData>
  <mergeCells count="250">
    <mergeCell ref="BH3:BQ3"/>
    <mergeCell ref="I2:BQ2"/>
    <mergeCell ref="L3:W3"/>
    <mergeCell ref="X3:AI3"/>
    <mergeCell ref="AJ3:AU3"/>
    <mergeCell ref="AV3:BG3"/>
    <mergeCell ref="B6:B7"/>
    <mergeCell ref="C6:C7"/>
    <mergeCell ref="D6:D7"/>
    <mergeCell ref="E6:E7"/>
    <mergeCell ref="F6:F7"/>
    <mergeCell ref="B2:B5"/>
    <mergeCell ref="C2:G2"/>
    <mergeCell ref="H2:H5"/>
    <mergeCell ref="C3:C5"/>
    <mergeCell ref="D3:D5"/>
    <mergeCell ref="E3:E5"/>
    <mergeCell ref="F3:F5"/>
    <mergeCell ref="G3:G5"/>
    <mergeCell ref="I3:K3"/>
    <mergeCell ref="BQ6:BQ83"/>
    <mergeCell ref="B82:B83"/>
    <mergeCell ref="C82:C83"/>
    <mergeCell ref="D82:D83"/>
    <mergeCell ref="B10:B11"/>
    <mergeCell ref="C10:C11"/>
    <mergeCell ref="D10:D11"/>
    <mergeCell ref="E10:E11"/>
    <mergeCell ref="F10:F11"/>
    <mergeCell ref="G10:G11"/>
    <mergeCell ref="G6:G7"/>
    <mergeCell ref="B8:B9"/>
    <mergeCell ref="C8:C9"/>
    <mergeCell ref="D8:D9"/>
    <mergeCell ref="E8:E9"/>
    <mergeCell ref="F8:F9"/>
    <mergeCell ref="G8:G9"/>
    <mergeCell ref="B14:B15"/>
    <mergeCell ref="C14:C15"/>
    <mergeCell ref="D14:D15"/>
    <mergeCell ref="E14:E15"/>
    <mergeCell ref="F14:F15"/>
    <mergeCell ref="G14:G15"/>
    <mergeCell ref="B12:B13"/>
    <mergeCell ref="C12:C13"/>
    <mergeCell ref="D12:D13"/>
    <mergeCell ref="E12:E13"/>
    <mergeCell ref="F12:F13"/>
    <mergeCell ref="G12:G13"/>
    <mergeCell ref="B18:B19"/>
    <mergeCell ref="C18:C19"/>
    <mergeCell ref="D18:D19"/>
    <mergeCell ref="E18:E19"/>
    <mergeCell ref="F18:F19"/>
    <mergeCell ref="G18:G19"/>
    <mergeCell ref="B16:B17"/>
    <mergeCell ref="C16:C17"/>
    <mergeCell ref="D16:D17"/>
    <mergeCell ref="E16:E17"/>
    <mergeCell ref="F16:F17"/>
    <mergeCell ref="G16:G17"/>
    <mergeCell ref="B22:B23"/>
    <mergeCell ref="C22:C23"/>
    <mergeCell ref="D22:D23"/>
    <mergeCell ref="E22:E23"/>
    <mergeCell ref="F22:F23"/>
    <mergeCell ref="G22:G23"/>
    <mergeCell ref="B20:B21"/>
    <mergeCell ref="C20:C21"/>
    <mergeCell ref="D20:D21"/>
    <mergeCell ref="E20:E21"/>
    <mergeCell ref="F20:F21"/>
    <mergeCell ref="G20:G21"/>
    <mergeCell ref="B26:B27"/>
    <mergeCell ref="C26:C27"/>
    <mergeCell ref="D26:D27"/>
    <mergeCell ref="E26:E27"/>
    <mergeCell ref="F26:F27"/>
    <mergeCell ref="G26:G27"/>
    <mergeCell ref="B24:B25"/>
    <mergeCell ref="C24:C25"/>
    <mergeCell ref="D24:D25"/>
    <mergeCell ref="E24:E25"/>
    <mergeCell ref="F24:F25"/>
    <mergeCell ref="G24:G25"/>
    <mergeCell ref="B30:B31"/>
    <mergeCell ref="C30:C31"/>
    <mergeCell ref="D30:D31"/>
    <mergeCell ref="E30:E31"/>
    <mergeCell ref="F30:F31"/>
    <mergeCell ref="G30:G31"/>
    <mergeCell ref="B28:B29"/>
    <mergeCell ref="C28:C29"/>
    <mergeCell ref="D28:D29"/>
    <mergeCell ref="E28:E29"/>
    <mergeCell ref="F28:F29"/>
    <mergeCell ref="G28:G29"/>
    <mergeCell ref="B34:B35"/>
    <mergeCell ref="C34:C35"/>
    <mergeCell ref="D34:D35"/>
    <mergeCell ref="E34:E35"/>
    <mergeCell ref="F34:F35"/>
    <mergeCell ref="G34:G35"/>
    <mergeCell ref="B32:B33"/>
    <mergeCell ref="C32:C33"/>
    <mergeCell ref="D32:D33"/>
    <mergeCell ref="E32:E33"/>
    <mergeCell ref="F32:F33"/>
    <mergeCell ref="G32:G33"/>
    <mergeCell ref="B38:B39"/>
    <mergeCell ref="C38:C39"/>
    <mergeCell ref="D38:D39"/>
    <mergeCell ref="E38:E39"/>
    <mergeCell ref="F38:F39"/>
    <mergeCell ref="G38:G39"/>
    <mergeCell ref="B36:B37"/>
    <mergeCell ref="C36:C37"/>
    <mergeCell ref="D36:D37"/>
    <mergeCell ref="E36:E37"/>
    <mergeCell ref="F36:F37"/>
    <mergeCell ref="G36:G37"/>
    <mergeCell ref="B42:B43"/>
    <mergeCell ref="C42:C43"/>
    <mergeCell ref="D42:D43"/>
    <mergeCell ref="E42:E43"/>
    <mergeCell ref="F42:F43"/>
    <mergeCell ref="G42:G43"/>
    <mergeCell ref="B40:B41"/>
    <mergeCell ref="C40:C41"/>
    <mergeCell ref="D40:D41"/>
    <mergeCell ref="E40:E41"/>
    <mergeCell ref="F40:F41"/>
    <mergeCell ref="G40:G41"/>
    <mergeCell ref="B46:B47"/>
    <mergeCell ref="C46:C47"/>
    <mergeCell ref="D46:D47"/>
    <mergeCell ref="E46:E47"/>
    <mergeCell ref="F46:F47"/>
    <mergeCell ref="G46:G47"/>
    <mergeCell ref="B44:B45"/>
    <mergeCell ref="C44:C45"/>
    <mergeCell ref="D44:D45"/>
    <mergeCell ref="E44:E45"/>
    <mergeCell ref="F44:F45"/>
    <mergeCell ref="G44:G45"/>
    <mergeCell ref="B50:B51"/>
    <mergeCell ref="C50:C51"/>
    <mergeCell ref="D50:D51"/>
    <mergeCell ref="E50:E51"/>
    <mergeCell ref="F50:F51"/>
    <mergeCell ref="G50:G51"/>
    <mergeCell ref="B48:B49"/>
    <mergeCell ref="C48:C49"/>
    <mergeCell ref="D48:D49"/>
    <mergeCell ref="E48:E49"/>
    <mergeCell ref="F48:F49"/>
    <mergeCell ref="G48:G49"/>
    <mergeCell ref="B54:B55"/>
    <mergeCell ref="C54:C55"/>
    <mergeCell ref="D54:D55"/>
    <mergeCell ref="E54:E55"/>
    <mergeCell ref="F54:F55"/>
    <mergeCell ref="G54:G55"/>
    <mergeCell ref="B52:B53"/>
    <mergeCell ref="C52:C53"/>
    <mergeCell ref="D52:D53"/>
    <mergeCell ref="E52:E53"/>
    <mergeCell ref="F52:F53"/>
    <mergeCell ref="G52:G53"/>
    <mergeCell ref="B58:B59"/>
    <mergeCell ref="C58:C59"/>
    <mergeCell ref="D58:D59"/>
    <mergeCell ref="E58:E59"/>
    <mergeCell ref="F58:F59"/>
    <mergeCell ref="G58:G59"/>
    <mergeCell ref="B56:B57"/>
    <mergeCell ref="C56:C57"/>
    <mergeCell ref="D56:D57"/>
    <mergeCell ref="E56:E57"/>
    <mergeCell ref="F56:F57"/>
    <mergeCell ref="G56:G57"/>
    <mergeCell ref="B62:B63"/>
    <mergeCell ref="C62:C63"/>
    <mergeCell ref="D62:D63"/>
    <mergeCell ref="E62:E63"/>
    <mergeCell ref="F62:F63"/>
    <mergeCell ref="G62:G63"/>
    <mergeCell ref="B60:B61"/>
    <mergeCell ref="C60:C61"/>
    <mergeCell ref="D60:D61"/>
    <mergeCell ref="E60:E61"/>
    <mergeCell ref="F60:F61"/>
    <mergeCell ref="G60:G61"/>
    <mergeCell ref="B66:B67"/>
    <mergeCell ref="C66:C67"/>
    <mergeCell ref="D66:D67"/>
    <mergeCell ref="E66:E67"/>
    <mergeCell ref="F66:F67"/>
    <mergeCell ref="G66:G67"/>
    <mergeCell ref="B64:B65"/>
    <mergeCell ref="C64:C65"/>
    <mergeCell ref="D64:D65"/>
    <mergeCell ref="E64:E65"/>
    <mergeCell ref="F64:F65"/>
    <mergeCell ref="G64:G65"/>
    <mergeCell ref="B70:B71"/>
    <mergeCell ref="C70:C71"/>
    <mergeCell ref="D70:D71"/>
    <mergeCell ref="E70:E71"/>
    <mergeCell ref="F70:F71"/>
    <mergeCell ref="G70:G71"/>
    <mergeCell ref="B68:B69"/>
    <mergeCell ref="C68:C69"/>
    <mergeCell ref="D68:D69"/>
    <mergeCell ref="E68:E69"/>
    <mergeCell ref="F68:F69"/>
    <mergeCell ref="G68:G69"/>
    <mergeCell ref="B74:B75"/>
    <mergeCell ref="C74:C75"/>
    <mergeCell ref="D74:D75"/>
    <mergeCell ref="E74:E75"/>
    <mergeCell ref="F74:F75"/>
    <mergeCell ref="G74:G75"/>
    <mergeCell ref="B72:B73"/>
    <mergeCell ref="C72:C73"/>
    <mergeCell ref="D72:D73"/>
    <mergeCell ref="E72:E73"/>
    <mergeCell ref="F72:F73"/>
    <mergeCell ref="G72:G73"/>
    <mergeCell ref="E82:E83"/>
    <mergeCell ref="F82:F83"/>
    <mergeCell ref="G82:G83"/>
    <mergeCell ref="B80:B81"/>
    <mergeCell ref="C80:C81"/>
    <mergeCell ref="D80:D81"/>
    <mergeCell ref="E80:E81"/>
    <mergeCell ref="F80:F81"/>
    <mergeCell ref="G80:G81"/>
    <mergeCell ref="B78:B79"/>
    <mergeCell ref="C78:C79"/>
    <mergeCell ref="D78:D79"/>
    <mergeCell ref="E78:E79"/>
    <mergeCell ref="F78:F79"/>
    <mergeCell ref="G78:G79"/>
    <mergeCell ref="B76:B77"/>
    <mergeCell ref="C76:C77"/>
    <mergeCell ref="D76:D77"/>
    <mergeCell ref="E76:E77"/>
    <mergeCell ref="F76:F77"/>
    <mergeCell ref="G76:G77"/>
  </mergeCells>
  <printOptions horizontalCentered="1" verticalCentered="1"/>
  <pageMargins left="0.25" right="0.25" top="0.75" bottom="0.75" header="0.3" footer="0.3"/>
  <pageSetup paperSize="8" scale="46" orientation="portrait" horizontalDpi="1200" verticalDpi="1200" r:id="rId1"/>
  <headerFooter alignWithMargins="0">
    <oddHeader>&amp;CTimeline</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63760B6B9F1D46AC65331C250A1334" ma:contentTypeVersion="10" ma:contentTypeDescription="Criar um novo documento." ma:contentTypeScope="" ma:versionID="ba1c0fab22707f06b030d4465ac76f96">
  <xsd:schema xmlns:xsd="http://www.w3.org/2001/XMLSchema" xmlns:xs="http://www.w3.org/2001/XMLSchema" xmlns:p="http://schemas.microsoft.com/office/2006/metadata/properties" xmlns:ns3="98c47f83-b1e5-4168-b08e-4e944dfa4cee" targetNamespace="http://schemas.microsoft.com/office/2006/metadata/properties" ma:root="true" ma:fieldsID="a9b539494e35875a4fbf33a7e79dc0d0" ns3:_="">
    <xsd:import namespace="98c47f83-b1e5-4168-b08e-4e944dfa4ce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c47f83-b1e5-4168-b08e-4e944dfa4c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65B138-C974-4F99-926E-5C570E7083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c47f83-b1e5-4168-b08e-4e944dfa4c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624281-6B9B-4CAA-BC57-38A9AA00C1FB}">
  <ds:schemaRefs>
    <ds:schemaRef ds:uri="http://schemas.microsoft.com/sharepoint/v3/contenttype/forms"/>
  </ds:schemaRefs>
</ds:datastoreItem>
</file>

<file path=customXml/itemProps3.xml><?xml version="1.0" encoding="utf-8"?>
<ds:datastoreItem xmlns:ds="http://schemas.openxmlformats.org/officeDocument/2006/customXml" ds:itemID="{4EFBAB4D-77E2-4713-99D3-FBCAE901E553}">
  <ds:schemaRefs>
    <ds:schemaRef ds:uri="http://schemas.microsoft.com/office/2006/documentManagement/types"/>
    <ds:schemaRef ds:uri="98c47f83-b1e5-4168-b08e-4e944dfa4ce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Cover</vt:lpstr>
      <vt:lpstr>Structure</vt:lpstr>
      <vt:lpstr>Milestones</vt:lpstr>
      <vt:lpstr>Deliverables</vt:lpstr>
      <vt:lpstr> Performance indicators</vt:lpstr>
      <vt:lpstr>Socio-economic</vt:lpstr>
      <vt:lpstr>Timeline</vt:lpstr>
      <vt:lpstr>' Performance indicators'!Print_Area</vt:lpstr>
      <vt:lpstr>Timeline!Print_Area</vt:lpstr>
    </vt:vector>
  </TitlesOfParts>
  <Manager>smarta@ctn.tecnico.ulisboa.pt</Manager>
  <Company>IST/ISR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smarta@ctn.tecnico.ulisboa.pt</dc:creator>
  <cp:lastModifiedBy>Marta Almeida</cp:lastModifiedBy>
  <cp:lastPrinted>2021-11-23T14:01:00Z</cp:lastPrinted>
  <dcterms:created xsi:type="dcterms:W3CDTF">2004-06-12T07:39:39Z</dcterms:created>
  <dcterms:modified xsi:type="dcterms:W3CDTF">2022-01-19T11:29:52Z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0x0101002B63760B6B9F1D46AC65331C250A1334</vt:lpwstr>
  </property>
</Properties>
</file>